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drawings/drawing5.xml" ContentType="application/vnd.openxmlformats-officedocument.drawing+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comments9.xml" ContentType="application/vnd.openxmlformats-officedocument.spreadsheetml.comments+xml"/>
  <Override PartName="/xl/drawings/drawing8.xml" ContentType="application/vnd.openxmlformats-officedocument.drawing+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drawings/drawing9.xml" ContentType="application/vnd.openxmlformats-officedocument.drawing+xml"/>
  <Override PartName="/xl/comments14.xml" ContentType="application/vnd.openxmlformats-officedocument.spreadsheetml.comments+xml"/>
  <Override PartName="/xl/drawings/drawing10.xml" ContentType="application/vnd.openxmlformats-officedocument.drawing+xml"/>
  <Override PartName="/xl/comments15.xml" ContentType="application/vnd.openxmlformats-officedocument.spreadsheetml.comments+xml"/>
  <Override PartName="/xl/drawings/drawing11.xml" ContentType="application/vnd.openxmlformats-officedocument.drawing+xml"/>
  <Override PartName="/xl/comments16.xml" ContentType="application/vnd.openxmlformats-officedocument.spreadsheetml.comments+xml"/>
  <Override PartName="/xl/comments17.xml" ContentType="application/vnd.openxmlformats-officedocument.spreadsheetml.comments+xml"/>
  <Override PartName="/xl/comments18.xml" ContentType="application/vnd.openxmlformats-officedocument.spreadsheetml.comments+xml"/>
  <Override PartName="/xl/comments19.xml" ContentType="application/vnd.openxmlformats-officedocument.spreadsheetml.comments+xml"/>
  <Override PartName="/xl/comments20.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64011"/>
  <mc:AlternateContent xmlns:mc="http://schemas.openxmlformats.org/markup-compatibility/2006">
    <mc:Choice Requires="x15">
      <x15ac:absPath xmlns:x15ac="http://schemas.microsoft.com/office/spreadsheetml/2010/11/ac" url="C:\Users\014420\Desktop\新しいフォルダー\"/>
    </mc:Choice>
  </mc:AlternateContent>
  <bookViews>
    <workbookView xWindow="0" yWindow="0" windowWidth="23040" windowHeight="8660"/>
  </bookViews>
  <sheets>
    <sheet name="【入力不要】内訳表(優先項目)" sheetId="39" r:id="rId1"/>
    <sheet name="【入力不要】内訳表(優先項目以外)" sheetId="40" r:id="rId2"/>
    <sheet name="【入力不要】内訳表" sheetId="1" state="hidden" r:id="rId3"/>
    <sheet name="【入力不要】集計表" sheetId="41" r:id="rId4"/>
    <sheet name="基本情報" sheetId="23" r:id="rId5"/>
    <sheet name="職員配置" sheetId="26" r:id="rId6"/>
    <sheet name="給与" sheetId="27" r:id="rId7"/>
    <sheet name="加算・調整" sheetId="28" r:id="rId8"/>
    <sheet name="初日在籍児童数" sheetId="24" r:id="rId9"/>
    <sheet name="1－１.一時(幼)" sheetId="4" r:id="rId10"/>
    <sheet name="1－２.一時(幼)" sheetId="30" r:id="rId11"/>
    <sheet name="2－１.人材確保" sheetId="5" r:id="rId12"/>
    <sheet name="2－２.人材確保 (保育定員確保緊急対策)" sheetId="32" r:id="rId13"/>
    <sheet name="２－３．人材確保【新規施設のみ作成】" sheetId="35" state="hidden" r:id="rId14"/>
    <sheet name="3－１.延長【標準】" sheetId="7" r:id="rId15"/>
    <sheet name="3－２.延長【短時間】" sheetId="29" r:id="rId16"/>
    <sheet name="4.嘱託医" sheetId="6" r:id="rId17"/>
    <sheet name="5.家庭支援" sheetId="8" r:id="rId18"/>
    <sheet name="6.げんキッズ" sheetId="10" r:id="rId19"/>
    <sheet name="7.園外保育" sheetId="11" r:id="rId20"/>
    <sheet name="8.児童管理" sheetId="12" r:id="rId21"/>
    <sheet name="9.看護師配置" sheetId="9" r:id="rId22"/>
    <sheet name="10.病児保育" sheetId="13" r:id="rId23"/>
    <sheet name="11.障害児保育" sheetId="34" r:id="rId24"/>
    <sheet name="12.1歳児保育加算【入力不要】" sheetId="33" r:id="rId25"/>
    <sheet name="13.アレルギー" sheetId="15" r:id="rId26"/>
    <sheet name="14.一時(一)" sheetId="19" r:id="rId27"/>
    <sheet name="15.地域" sheetId="16" r:id="rId28"/>
    <sheet name="16.外国籍" sheetId="17" r:id="rId29"/>
    <sheet name="17.職員研修" sheetId="18" r:id="rId30"/>
    <sheet name="18.最低保障" sheetId="21" r:id="rId31"/>
    <sheet name="19.保育体制" sheetId="22" r:id="rId32"/>
    <sheet name="20.おむつ処理" sheetId="37" r:id="rId33"/>
    <sheet name="21.物価高騰対応" sheetId="38" r:id="rId34"/>
  </sheets>
  <definedNames>
    <definedName name="_xlnm._FilterDatabase" localSheetId="23" hidden="1">'11.障害児保育'!$D$15:$D$26</definedName>
    <definedName name="_xlnm._FilterDatabase" localSheetId="7" hidden="1">加算・調整!$E$17:$P$20</definedName>
    <definedName name="_xlnm.Print_Area" localSheetId="3">【入力不要】集計表!$A$1:$AY$60</definedName>
    <definedName name="_xlnm.Print_Area" localSheetId="2">【入力不要】内訳表!$A$1:$E$29</definedName>
    <definedName name="_xlnm.Print_Area" localSheetId="0">'【入力不要】内訳表(優先項目)'!$A$1:$E$26</definedName>
    <definedName name="_xlnm.Print_Area" localSheetId="1">'【入力不要】内訳表(優先項目以外)'!$A$1:$E$24</definedName>
    <definedName name="_xlnm.Print_Area" localSheetId="22">'10.病児保育'!$A$1:$E$18</definedName>
    <definedName name="_xlnm.Print_Area" localSheetId="9">'1－１.一時(幼)'!$A$1:$K$79</definedName>
    <definedName name="_xlnm.Print_Area" localSheetId="23">'11.障害児保育'!$A$1:$K$76</definedName>
    <definedName name="_xlnm.Print_Area" localSheetId="24">'12.1歳児保育加算【入力不要】'!$A$1:$E$10</definedName>
    <definedName name="_xlnm.Print_Area" localSheetId="10">'1－２.一時(幼)'!$A$1:$R$54</definedName>
    <definedName name="_xlnm.Print_Area" localSheetId="25">'13.アレルギー'!$A$1:$H$56</definedName>
    <definedName name="_xlnm.Print_Area" localSheetId="26">'14.一時(一)'!$A$1:$H$52</definedName>
    <definedName name="_xlnm.Print_Area" localSheetId="27">'15.地域'!$A$1:$H$57</definedName>
    <definedName name="_xlnm.Print_Area" localSheetId="28">'16.外国籍'!$A$1:$E$15</definedName>
    <definedName name="_xlnm.Print_Area" localSheetId="29">'17.職員研修'!$A$1:$E$34</definedName>
    <definedName name="_xlnm.Print_Area" localSheetId="30">'18.最低保障'!$A$1:$I$15</definedName>
    <definedName name="_xlnm.Print_Area" localSheetId="31">'19.保育体制'!$A$1:$K$41</definedName>
    <definedName name="_xlnm.Print_Area" localSheetId="32">'20.おむつ処理'!$A$1:$E$26</definedName>
    <definedName name="_xlnm.Print_Area" localSheetId="11">'2－１.人材確保'!$A$1:$F$71</definedName>
    <definedName name="_xlnm.Print_Area" localSheetId="33">'21.物価高騰対応'!$A$1:$E$21</definedName>
    <definedName name="_xlnm.Print_Area" localSheetId="12">'2－２.人材確保 (保育定員確保緊急対策)'!$A$1:$G$35</definedName>
    <definedName name="_xlnm.Print_Area" localSheetId="13">'２－３．人材確保【新規施設のみ作成】'!$A$1:$R$38</definedName>
    <definedName name="_xlnm.Print_Area" localSheetId="14">'3－１.延長【標準】'!$A$1:$K$76</definedName>
    <definedName name="_xlnm.Print_Area" localSheetId="15">'3－２.延長【短時間】'!$A$1:$H$80</definedName>
    <definedName name="_xlnm.Print_Area" localSheetId="16">'4.嘱託医'!$A$1:$G$29</definedName>
    <definedName name="_xlnm.Print_Area" localSheetId="17">'5.家庭支援'!$A$1:$E$16</definedName>
    <definedName name="_xlnm.Print_Area" localSheetId="18">'6.げんキッズ'!$A$1:$F$17</definedName>
    <definedName name="_xlnm.Print_Area" localSheetId="19">'7.園外保育'!$A$1:$G$51</definedName>
    <definedName name="_xlnm.Print_Area" localSheetId="20">'8.児童管理'!$A$1:$G$34</definedName>
    <definedName name="_xlnm.Print_Area" localSheetId="21">'9.看護師配置'!$A$1:$E$17</definedName>
    <definedName name="_xlnm.Print_Area" localSheetId="7">加算・調整!$A$1:$P$75</definedName>
    <definedName name="_xlnm.Print_Area" localSheetId="4">基本情報!$A$1:$E$31</definedName>
    <definedName name="_xlnm.Print_Area" localSheetId="6">給与!$A$1:$AD$127</definedName>
    <definedName name="_xlnm.Print_Area" localSheetId="8">初日在籍児童数!$A$1:$S$58</definedName>
    <definedName name="_xlnm.Print_Area" localSheetId="5">職員配置!$A$1:$W$140</definedName>
    <definedName name="_xlnm.Print_Titles" localSheetId="13">'２－３．人材確保【新規施設のみ作成】'!$3:$3</definedName>
    <definedName name="_xlnm.Print_Titles" localSheetId="7">加算・調整!$1:$5</definedName>
    <definedName name="_xlnm.Print_Titles" localSheetId="6">給与!$6:$7</definedName>
    <definedName name="_xlnm.Print_Titles" localSheetId="5">職員配置!$18:$19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I13" i="9" l="1"/>
  <c r="T15" i="9"/>
  <c r="S15" i="9"/>
  <c r="R15" i="9"/>
  <c r="Q15" i="9"/>
  <c r="P15" i="9"/>
  <c r="O15" i="9"/>
  <c r="N15" i="9"/>
  <c r="M15" i="9"/>
  <c r="L15" i="9"/>
  <c r="K15" i="9"/>
  <c r="J15" i="9"/>
  <c r="I15" i="9"/>
  <c r="T14" i="9"/>
  <c r="S14" i="9"/>
  <c r="R14" i="9"/>
  <c r="Q14" i="9"/>
  <c r="P14" i="9"/>
  <c r="O14" i="9"/>
  <c r="N14" i="9"/>
  <c r="M14" i="9"/>
  <c r="L14" i="9"/>
  <c r="K14" i="9"/>
  <c r="J14" i="9"/>
  <c r="I14" i="9"/>
  <c r="T13" i="9"/>
  <c r="T16" i="9" s="1"/>
  <c r="S13" i="9"/>
  <c r="R13" i="9"/>
  <c r="Q13" i="9"/>
  <c r="Q16" i="9" s="1"/>
  <c r="P13" i="9"/>
  <c r="P16" i="9" s="1"/>
  <c r="O13" i="9"/>
  <c r="O16" i="9" s="1"/>
  <c r="N13" i="9"/>
  <c r="N16" i="9" s="1"/>
  <c r="M13" i="9"/>
  <c r="M16" i="9" s="1"/>
  <c r="L13" i="9"/>
  <c r="L16" i="9" s="1"/>
  <c r="K13" i="9"/>
  <c r="J13" i="9"/>
  <c r="J16" i="9" l="1"/>
  <c r="R16" i="9"/>
  <c r="K16" i="9"/>
  <c r="S16" i="9"/>
  <c r="I16" i="9"/>
  <c r="C9" i="9" s="1"/>
  <c r="B11" i="22"/>
  <c r="B12" i="22"/>
  <c r="B13" i="22"/>
  <c r="B14" i="22"/>
  <c r="K44" i="7" l="1"/>
  <c r="K45" i="7"/>
  <c r="K46" i="7"/>
  <c r="K47" i="7"/>
  <c r="K48" i="7"/>
  <c r="K49" i="7"/>
  <c r="K50" i="7"/>
  <c r="K51" i="7"/>
  <c r="K52" i="7"/>
  <c r="K53" i="7"/>
  <c r="K54" i="7"/>
  <c r="K55" i="7"/>
  <c r="E44" i="7"/>
  <c r="M56" i="7" l="1"/>
  <c r="E45" i="7" l="1"/>
  <c r="E46" i="7"/>
  <c r="E47" i="7"/>
  <c r="E48" i="7"/>
  <c r="E49" i="7"/>
  <c r="E50" i="7"/>
  <c r="E51" i="7"/>
  <c r="E52" i="7"/>
  <c r="E53" i="7"/>
  <c r="E54" i="7"/>
  <c r="E55" i="7"/>
  <c r="K56" i="7" l="1"/>
  <c r="K57" i="7" s="1"/>
  <c r="E56" i="7"/>
  <c r="E57" i="7" s="1"/>
  <c r="Q13" i="13"/>
  <c r="J15" i="13"/>
  <c r="I15" i="13"/>
  <c r="I14" i="13"/>
  <c r="J14" i="13"/>
  <c r="J13" i="13"/>
  <c r="I13" i="13"/>
  <c r="B5" i="7" l="1"/>
  <c r="J16" i="13"/>
  <c r="BD21" i="26"/>
  <c r="C25" i="34"/>
  <c r="I27" i="34"/>
  <c r="F27" i="34"/>
  <c r="K43" i="34"/>
  <c r="K45" i="34" s="1"/>
  <c r="I41" i="34"/>
  <c r="L19" i="34"/>
  <c r="L20" i="34"/>
  <c r="L21" i="34"/>
  <c r="L22" i="34"/>
  <c r="L23" i="34"/>
  <c r="L24" i="34"/>
  <c r="L25" i="34"/>
  <c r="L26" i="34"/>
  <c r="F39" i="7" l="1"/>
  <c r="B6" i="7" s="1"/>
  <c r="H73" i="26" l="1"/>
  <c r="I73" i="26" s="1"/>
  <c r="H74" i="26"/>
  <c r="I74" i="26" s="1"/>
  <c r="T15" i="13" l="1"/>
  <c r="T14" i="13"/>
  <c r="T13" i="13"/>
  <c r="S15" i="13"/>
  <c r="S14" i="13"/>
  <c r="S13" i="13"/>
  <c r="R15" i="13"/>
  <c r="R14" i="13"/>
  <c r="R13" i="13"/>
  <c r="Q15" i="13"/>
  <c r="Q14" i="13"/>
  <c r="P15" i="13"/>
  <c r="P14" i="13"/>
  <c r="P13" i="13"/>
  <c r="O15" i="13"/>
  <c r="O14" i="13"/>
  <c r="O13" i="13"/>
  <c r="N15" i="13"/>
  <c r="N14" i="13"/>
  <c r="N13" i="13"/>
  <c r="M15" i="13"/>
  <c r="M14" i="13"/>
  <c r="M13" i="13"/>
  <c r="L15" i="13"/>
  <c r="L14" i="13"/>
  <c r="L13" i="13"/>
  <c r="K15" i="13"/>
  <c r="K14" i="13"/>
  <c r="K13" i="13"/>
  <c r="L16" i="13" l="1"/>
  <c r="P16" i="13"/>
  <c r="O16" i="13"/>
  <c r="S16" i="13"/>
  <c r="K16" i="13"/>
  <c r="N16" i="13"/>
  <c r="R16" i="13"/>
  <c r="M16" i="13"/>
  <c r="Q16" i="13"/>
  <c r="T16" i="13"/>
  <c r="D38" i="30" l="1"/>
  <c r="F27" i="30"/>
  <c r="F30" i="30"/>
  <c r="F28" i="30"/>
  <c r="F19" i="7" l="1"/>
  <c r="D32" i="30"/>
  <c r="C23" i="27"/>
  <c r="I16" i="13" l="1"/>
  <c r="A9" i="13" s="1"/>
  <c r="J25" i="5" l="1"/>
  <c r="H4" i="5"/>
  <c r="J4" i="5" s="1"/>
  <c r="H5" i="5"/>
  <c r="J5" i="5" s="1"/>
  <c r="H6" i="5"/>
  <c r="J6" i="5" s="1"/>
  <c r="H7" i="5"/>
  <c r="J7" i="5" s="1"/>
  <c r="H8" i="5"/>
  <c r="J8" i="5" s="1"/>
  <c r="H9" i="5"/>
  <c r="J9" i="5" s="1"/>
  <c r="H10" i="5"/>
  <c r="H11" i="5"/>
  <c r="H12" i="5"/>
  <c r="J12" i="5" s="1"/>
  <c r="H13" i="5"/>
  <c r="J13" i="5" s="1"/>
  <c r="H14" i="5"/>
  <c r="J14" i="5" s="1"/>
  <c r="H15" i="5"/>
  <c r="J15" i="5" s="1"/>
  <c r="H16" i="5"/>
  <c r="J16" i="5" s="1"/>
  <c r="H17" i="5"/>
  <c r="J17" i="5" s="1"/>
  <c r="H18" i="5"/>
  <c r="J18" i="5" s="1"/>
  <c r="H19" i="5"/>
  <c r="J19" i="5" s="1"/>
  <c r="H20" i="5"/>
  <c r="J20" i="5" s="1"/>
  <c r="H21" i="5"/>
  <c r="J21" i="5" s="1"/>
  <c r="H22" i="5"/>
  <c r="J22" i="5" s="1"/>
  <c r="H23" i="5"/>
  <c r="J23" i="5" s="1"/>
  <c r="D9" i="9" l="1"/>
  <c r="H24" i="5"/>
  <c r="S27" i="30"/>
  <c r="D58" i="4" l="1"/>
  <c r="D27" i="30" l="1"/>
  <c r="B27" i="30" s="1"/>
  <c r="F37" i="30"/>
  <c r="U5" i="27" l="1"/>
  <c r="B9" i="13"/>
  <c r="D36" i="30" l="1"/>
  <c r="H69" i="26" l="1"/>
  <c r="I69" i="26" s="1"/>
  <c r="H70" i="26"/>
  <c r="I70" i="26" s="1"/>
  <c r="H21" i="26"/>
  <c r="H22" i="26"/>
  <c r="I22" i="26" s="1"/>
  <c r="H23" i="26"/>
  <c r="I23" i="26" s="1"/>
  <c r="H24" i="26"/>
  <c r="I24" i="26" s="1"/>
  <c r="H25" i="26"/>
  <c r="I25" i="26" s="1"/>
  <c r="H26" i="26"/>
  <c r="I26" i="26" s="1"/>
  <c r="H27" i="26"/>
  <c r="I27" i="26" s="1"/>
  <c r="H28" i="26"/>
  <c r="I28" i="26" s="1"/>
  <c r="H29" i="26"/>
  <c r="I29" i="26" s="1"/>
  <c r="H30" i="26"/>
  <c r="I30" i="26" s="1"/>
  <c r="H31" i="26"/>
  <c r="I31" i="26" s="1"/>
  <c r="H32" i="26"/>
  <c r="I32" i="26" s="1"/>
  <c r="H33" i="26"/>
  <c r="I33" i="26" s="1"/>
  <c r="H34" i="26"/>
  <c r="I34" i="26" s="1"/>
  <c r="H35" i="26"/>
  <c r="I35" i="26" s="1"/>
  <c r="H36" i="26"/>
  <c r="I36" i="26" s="1"/>
  <c r="H37" i="26"/>
  <c r="I37" i="26" s="1"/>
  <c r="H38" i="26"/>
  <c r="I38" i="26" s="1"/>
  <c r="H39" i="26"/>
  <c r="I39" i="26" s="1"/>
  <c r="H40" i="26"/>
  <c r="I40" i="26" s="1"/>
  <c r="H41" i="26"/>
  <c r="I41" i="26" s="1"/>
  <c r="H42" i="26"/>
  <c r="I42" i="26" s="1"/>
  <c r="H43" i="26"/>
  <c r="I43" i="26" s="1"/>
  <c r="H44" i="26"/>
  <c r="I44" i="26" s="1"/>
  <c r="H45" i="26"/>
  <c r="I45" i="26" s="1"/>
  <c r="H46" i="26"/>
  <c r="I46" i="26" s="1"/>
  <c r="H47" i="26"/>
  <c r="I47" i="26" s="1"/>
  <c r="H48" i="26"/>
  <c r="I48" i="26" s="1"/>
  <c r="H49" i="26"/>
  <c r="I49" i="26" s="1"/>
  <c r="H50" i="26"/>
  <c r="I50" i="26" s="1"/>
  <c r="H51" i="26"/>
  <c r="I51" i="26" s="1"/>
  <c r="H52" i="26"/>
  <c r="I52" i="26" s="1"/>
  <c r="H53" i="26"/>
  <c r="I53" i="26" s="1"/>
  <c r="H54" i="26"/>
  <c r="I54" i="26" s="1"/>
  <c r="H55" i="26"/>
  <c r="I55" i="26" s="1"/>
  <c r="H56" i="26"/>
  <c r="I56" i="26" s="1"/>
  <c r="H57" i="26"/>
  <c r="I57" i="26" s="1"/>
  <c r="H58" i="26"/>
  <c r="I58" i="26" s="1"/>
  <c r="H59" i="26"/>
  <c r="I59" i="26" s="1"/>
  <c r="H60" i="26"/>
  <c r="I60" i="26" s="1"/>
  <c r="H61" i="26"/>
  <c r="I61" i="26" s="1"/>
  <c r="H62" i="26"/>
  <c r="I62" i="26" s="1"/>
  <c r="H63" i="26"/>
  <c r="I63" i="26" s="1"/>
  <c r="H64" i="26"/>
  <c r="I64" i="26" s="1"/>
  <c r="H65" i="26"/>
  <c r="I65" i="26" s="1"/>
  <c r="H66" i="26"/>
  <c r="I66" i="26" s="1"/>
  <c r="H67" i="26"/>
  <c r="I67" i="26" s="1"/>
  <c r="H68" i="26"/>
  <c r="I68" i="26" s="1"/>
  <c r="H71" i="26"/>
  <c r="I71" i="26" s="1"/>
  <c r="H72" i="26"/>
  <c r="I72" i="26" s="1"/>
  <c r="H75" i="26"/>
  <c r="I75" i="26" s="1"/>
  <c r="H76" i="26"/>
  <c r="I76" i="26" s="1"/>
  <c r="H77" i="26"/>
  <c r="I77" i="26" s="1"/>
  <c r="H78" i="26"/>
  <c r="I78" i="26" s="1"/>
  <c r="H79" i="26"/>
  <c r="I79" i="26" s="1"/>
  <c r="H80" i="26"/>
  <c r="I80" i="26" s="1"/>
  <c r="H81" i="26"/>
  <c r="I81" i="26" s="1"/>
  <c r="H82" i="26"/>
  <c r="I82" i="26" s="1"/>
  <c r="H83" i="26"/>
  <c r="I83" i="26" s="1"/>
  <c r="H84" i="26"/>
  <c r="I84" i="26" s="1"/>
  <c r="H85" i="26"/>
  <c r="I85" i="26" s="1"/>
  <c r="H86" i="26"/>
  <c r="I86" i="26" s="1"/>
  <c r="H87" i="26"/>
  <c r="I87" i="26" s="1"/>
  <c r="H88" i="26"/>
  <c r="I88" i="26" s="1"/>
  <c r="H89" i="26"/>
  <c r="I89" i="26" s="1"/>
  <c r="H90" i="26"/>
  <c r="I90" i="26" s="1"/>
  <c r="H91" i="26"/>
  <c r="I91" i="26" s="1"/>
  <c r="H92" i="26"/>
  <c r="I92" i="26" s="1"/>
  <c r="H93" i="26"/>
  <c r="I93" i="26" s="1"/>
  <c r="H94" i="26"/>
  <c r="I94" i="26" s="1"/>
  <c r="H95" i="26"/>
  <c r="I95" i="26" s="1"/>
  <c r="H96" i="26"/>
  <c r="I96" i="26" s="1"/>
  <c r="H97" i="26"/>
  <c r="I97" i="26" s="1"/>
  <c r="H98" i="26"/>
  <c r="I98" i="26" s="1"/>
  <c r="H99" i="26"/>
  <c r="I99" i="26" s="1"/>
  <c r="H100" i="26"/>
  <c r="I100" i="26" s="1"/>
  <c r="H101" i="26"/>
  <c r="I101" i="26" s="1"/>
  <c r="H102" i="26"/>
  <c r="I102" i="26" s="1"/>
  <c r="H103" i="26"/>
  <c r="I103" i="26" s="1"/>
  <c r="H104" i="26"/>
  <c r="I104" i="26" s="1"/>
  <c r="H105" i="26"/>
  <c r="I105" i="26" s="1"/>
  <c r="H106" i="26"/>
  <c r="I106" i="26" s="1"/>
  <c r="H107" i="26"/>
  <c r="I107" i="26" s="1"/>
  <c r="H108" i="26"/>
  <c r="I108" i="26" s="1"/>
  <c r="H109" i="26"/>
  <c r="I109" i="26" s="1"/>
  <c r="H110" i="26"/>
  <c r="I110" i="26" s="1"/>
  <c r="H111" i="26"/>
  <c r="I111" i="26" s="1"/>
  <c r="H112" i="26"/>
  <c r="I112" i="26" s="1"/>
  <c r="H113" i="26"/>
  <c r="I113" i="26" s="1"/>
  <c r="H114" i="26"/>
  <c r="I114" i="26" s="1"/>
  <c r="H115" i="26"/>
  <c r="I115" i="26" s="1"/>
  <c r="H116" i="26"/>
  <c r="I116" i="26" s="1"/>
  <c r="H117" i="26"/>
  <c r="I117" i="26" s="1"/>
  <c r="H118" i="26"/>
  <c r="I118" i="26" s="1"/>
  <c r="H119" i="26"/>
  <c r="I119" i="26" s="1"/>
  <c r="H120" i="26"/>
  <c r="I120" i="26" s="1"/>
  <c r="H121" i="26"/>
  <c r="I121" i="26" s="1"/>
  <c r="H122" i="26"/>
  <c r="I122" i="26" s="1"/>
  <c r="H123" i="26"/>
  <c r="I123" i="26" s="1"/>
  <c r="H124" i="26"/>
  <c r="I124" i="26" s="1"/>
  <c r="H125" i="26"/>
  <c r="I125" i="26" s="1"/>
  <c r="H126" i="26"/>
  <c r="I126" i="26" s="1"/>
  <c r="H127" i="26"/>
  <c r="I127" i="26" s="1"/>
  <c r="H128" i="26"/>
  <c r="I128" i="26" s="1"/>
  <c r="H129" i="26"/>
  <c r="I129" i="26" s="1"/>
  <c r="H130" i="26"/>
  <c r="I130" i="26" s="1"/>
  <c r="I21" i="26" l="1"/>
  <c r="BD20" i="26"/>
  <c r="BF20" i="26" l="1"/>
  <c r="BD25" i="26" l="1"/>
  <c r="E22" i="6" l="1"/>
  <c r="B4" i="6" s="1"/>
  <c r="AJ14" i="41"/>
  <c r="BP44" i="26" l="1"/>
  <c r="BQ44" i="26"/>
  <c r="BR44" i="26"/>
  <c r="BS44" i="26"/>
  <c r="BM57" i="26"/>
  <c r="BN57" i="26"/>
  <c r="BO57" i="26"/>
  <c r="BP57" i="26"/>
  <c r="BQ57" i="26"/>
  <c r="BR57" i="26"/>
  <c r="BS57" i="26"/>
  <c r="BH58" i="26"/>
  <c r="BI58" i="26"/>
  <c r="BJ58" i="26"/>
  <c r="BK62" i="26"/>
  <c r="BL62" i="26"/>
  <c r="BM62" i="26"/>
  <c r="BR62" i="26"/>
  <c r="BS62" i="26"/>
  <c r="BH63" i="26"/>
  <c r="BI63" i="26"/>
  <c r="BJ63" i="26"/>
  <c r="BK69" i="26"/>
  <c r="BL69" i="26"/>
  <c r="BM69" i="26"/>
  <c r="BN69" i="26"/>
  <c r="BH70" i="26"/>
  <c r="BI70" i="26"/>
  <c r="BJ70" i="26"/>
  <c r="BH71" i="26"/>
  <c r="BI71" i="26"/>
  <c r="BL71" i="26"/>
  <c r="BM71" i="26"/>
  <c r="BN71" i="26"/>
  <c r="BO71" i="26"/>
  <c r="BP71" i="26"/>
  <c r="BQ71" i="26"/>
  <c r="BS71" i="26"/>
  <c r="BH72" i="26"/>
  <c r="BI72" i="26"/>
  <c r="BJ72" i="26"/>
  <c r="BK72" i="26"/>
  <c r="BH74" i="26"/>
  <c r="BH75" i="26"/>
  <c r="BH80" i="26"/>
  <c r="BI80" i="26"/>
  <c r="BJ80" i="26"/>
  <c r="BL80" i="26"/>
  <c r="BH81" i="26"/>
  <c r="BI81" i="26"/>
  <c r="BJ81" i="26"/>
  <c r="BK81" i="26"/>
  <c r="BL81" i="26"/>
  <c r="BM81" i="26"/>
  <c r="BN81" i="26"/>
  <c r="BO81" i="26"/>
  <c r="BH82" i="26"/>
  <c r="BI82" i="26"/>
  <c r="BJ82" i="26"/>
  <c r="BK82" i="26"/>
  <c r="BL82" i="26"/>
  <c r="BM82" i="26"/>
  <c r="BN82" i="26"/>
  <c r="BO82" i="26"/>
  <c r="BP82" i="26"/>
  <c r="BR82" i="26"/>
  <c r="BS82" i="26"/>
  <c r="BH83" i="26"/>
  <c r="BI83" i="26"/>
  <c r="BJ83" i="26"/>
  <c r="BK83" i="26"/>
  <c r="BL83" i="26"/>
  <c r="BM83" i="26"/>
  <c r="BN83" i="26"/>
  <c r="BO83" i="26"/>
  <c r="BP83" i="26"/>
  <c r="BQ83" i="26"/>
  <c r="BH84" i="26"/>
  <c r="BI84" i="26"/>
  <c r="BJ84" i="26"/>
  <c r="BK84" i="26"/>
  <c r="BL84" i="26"/>
  <c r="BM84" i="26"/>
  <c r="BN84" i="26"/>
  <c r="BO84" i="26"/>
  <c r="BP84" i="26"/>
  <c r="BQ84" i="26"/>
  <c r="BR84" i="26"/>
  <c r="BS84" i="26"/>
  <c r="BH85" i="26"/>
  <c r="BI85" i="26"/>
  <c r="BJ85" i="26"/>
  <c r="BK85" i="26"/>
  <c r="BL85" i="26"/>
  <c r="BM85" i="26"/>
  <c r="BN85" i="26"/>
  <c r="BO85" i="26"/>
  <c r="BP85" i="26"/>
  <c r="BQ85" i="26"/>
  <c r="BR85" i="26"/>
  <c r="BS85" i="26"/>
  <c r="BH86" i="26"/>
  <c r="BI86" i="26"/>
  <c r="BJ86" i="26"/>
  <c r="BK86" i="26"/>
  <c r="BL86" i="26"/>
  <c r="BM86" i="26"/>
  <c r="BN86" i="26"/>
  <c r="BO86" i="26"/>
  <c r="BP86" i="26"/>
  <c r="BQ86" i="26"/>
  <c r="BR86" i="26"/>
  <c r="BS86" i="26"/>
  <c r="BH87" i="26"/>
  <c r="BI87" i="26"/>
  <c r="BJ87" i="26"/>
  <c r="BK87" i="26"/>
  <c r="BL87" i="26"/>
  <c r="BM87" i="26"/>
  <c r="BN87" i="26"/>
  <c r="BO87" i="26"/>
  <c r="BP87" i="26"/>
  <c r="BQ87" i="26"/>
  <c r="BR87" i="26"/>
  <c r="BS87" i="26"/>
  <c r="BH88" i="26"/>
  <c r="BI88" i="26"/>
  <c r="BJ88" i="26"/>
  <c r="BK88" i="26"/>
  <c r="BL88" i="26"/>
  <c r="BM88" i="26"/>
  <c r="BN88" i="26"/>
  <c r="BO88" i="26"/>
  <c r="BP88" i="26"/>
  <c r="BQ88" i="26"/>
  <c r="BR88" i="26"/>
  <c r="BS88" i="26"/>
  <c r="BH89" i="26"/>
  <c r="BI89" i="26"/>
  <c r="BJ89" i="26"/>
  <c r="BK89" i="26"/>
  <c r="BL89" i="26"/>
  <c r="BM89" i="26"/>
  <c r="BN89" i="26"/>
  <c r="BO89" i="26"/>
  <c r="BP89" i="26"/>
  <c r="BQ89" i="26"/>
  <c r="BR89" i="26"/>
  <c r="BS89" i="26"/>
  <c r="BH90" i="26"/>
  <c r="BI90" i="26"/>
  <c r="BJ90" i="26"/>
  <c r="BK90" i="26"/>
  <c r="BL90" i="26"/>
  <c r="BM90" i="26"/>
  <c r="BN90" i="26"/>
  <c r="BO90" i="26"/>
  <c r="BP90" i="26"/>
  <c r="BQ90" i="26"/>
  <c r="BR90" i="26"/>
  <c r="BS90" i="26"/>
  <c r="BH91" i="26"/>
  <c r="BI91" i="26"/>
  <c r="BJ91" i="26"/>
  <c r="BK91" i="26"/>
  <c r="BL91" i="26"/>
  <c r="BM91" i="26"/>
  <c r="BN91" i="26"/>
  <c r="BO91" i="26"/>
  <c r="BP91" i="26"/>
  <c r="BQ91" i="26"/>
  <c r="BR91" i="26"/>
  <c r="BS91" i="26"/>
  <c r="BH92" i="26"/>
  <c r="BI92" i="26"/>
  <c r="BJ92" i="26"/>
  <c r="BK92" i="26"/>
  <c r="BL92" i="26"/>
  <c r="BM92" i="26"/>
  <c r="BN92" i="26"/>
  <c r="BO92" i="26"/>
  <c r="BP92" i="26"/>
  <c r="BQ92" i="26"/>
  <c r="BR92" i="26"/>
  <c r="BS92" i="26"/>
  <c r="BH93" i="26"/>
  <c r="BI93" i="26"/>
  <c r="BJ93" i="26"/>
  <c r="BK93" i="26"/>
  <c r="BL93" i="26"/>
  <c r="BM93" i="26"/>
  <c r="BN93" i="26"/>
  <c r="BO93" i="26"/>
  <c r="BP93" i="26"/>
  <c r="BQ93" i="26"/>
  <c r="BR93" i="26"/>
  <c r="BS93" i="26"/>
  <c r="BH94" i="26"/>
  <c r="BI94" i="26"/>
  <c r="BJ94" i="26"/>
  <c r="BK94" i="26"/>
  <c r="BL94" i="26"/>
  <c r="BM94" i="26"/>
  <c r="BN94" i="26"/>
  <c r="BO94" i="26"/>
  <c r="BP94" i="26"/>
  <c r="BQ94" i="26"/>
  <c r="BR94" i="26"/>
  <c r="BS94" i="26"/>
  <c r="BH95" i="26"/>
  <c r="BI95" i="26"/>
  <c r="BJ95" i="26"/>
  <c r="BK95" i="26"/>
  <c r="BL95" i="26"/>
  <c r="BM95" i="26"/>
  <c r="BN95" i="26"/>
  <c r="BO95" i="26"/>
  <c r="BP95" i="26"/>
  <c r="BQ95" i="26"/>
  <c r="BR95" i="26"/>
  <c r="BS95" i="26"/>
  <c r="BH96" i="26"/>
  <c r="BI96" i="26"/>
  <c r="BJ96" i="26"/>
  <c r="BK96" i="26"/>
  <c r="BL96" i="26"/>
  <c r="BM96" i="26"/>
  <c r="BN96" i="26"/>
  <c r="BO96" i="26"/>
  <c r="BP96" i="26"/>
  <c r="BQ96" i="26"/>
  <c r="BR96" i="26"/>
  <c r="BS96" i="26"/>
  <c r="BH97" i="26"/>
  <c r="BI97" i="26"/>
  <c r="BJ97" i="26"/>
  <c r="BK97" i="26"/>
  <c r="BL97" i="26"/>
  <c r="BM97" i="26"/>
  <c r="BN97" i="26"/>
  <c r="BO97" i="26"/>
  <c r="BP97" i="26"/>
  <c r="BQ97" i="26"/>
  <c r="BR97" i="26"/>
  <c r="BS97" i="26"/>
  <c r="BH98" i="26"/>
  <c r="BI98" i="26"/>
  <c r="BJ98" i="26"/>
  <c r="BK98" i="26"/>
  <c r="BL98" i="26"/>
  <c r="BM98" i="26"/>
  <c r="BN98" i="26"/>
  <c r="BO98" i="26"/>
  <c r="BP98" i="26"/>
  <c r="BQ98" i="26"/>
  <c r="BR98" i="26"/>
  <c r="BS98" i="26"/>
  <c r="BH99" i="26"/>
  <c r="BI99" i="26"/>
  <c r="BJ99" i="26"/>
  <c r="BK99" i="26"/>
  <c r="BL99" i="26"/>
  <c r="BM99" i="26"/>
  <c r="BN99" i="26"/>
  <c r="BO99" i="26"/>
  <c r="BP99" i="26"/>
  <c r="BQ99" i="26"/>
  <c r="BR99" i="26"/>
  <c r="BS99" i="26"/>
  <c r="BH100" i="26"/>
  <c r="BI100" i="26"/>
  <c r="BJ100" i="26"/>
  <c r="BK100" i="26"/>
  <c r="BL100" i="26"/>
  <c r="BM100" i="26"/>
  <c r="BN100" i="26"/>
  <c r="BO100" i="26"/>
  <c r="BP100" i="26"/>
  <c r="BQ100" i="26"/>
  <c r="BR100" i="26"/>
  <c r="BS100" i="26"/>
  <c r="BH101" i="26"/>
  <c r="BI101" i="26"/>
  <c r="BJ101" i="26"/>
  <c r="BK101" i="26"/>
  <c r="BL101" i="26"/>
  <c r="BM101" i="26"/>
  <c r="BN101" i="26"/>
  <c r="BO101" i="26"/>
  <c r="BP101" i="26"/>
  <c r="BQ101" i="26"/>
  <c r="BR101" i="26"/>
  <c r="BS101" i="26"/>
  <c r="BH102" i="26"/>
  <c r="BI102" i="26"/>
  <c r="BJ102" i="26"/>
  <c r="BK102" i="26"/>
  <c r="BL102" i="26"/>
  <c r="BM102" i="26"/>
  <c r="BN102" i="26"/>
  <c r="BO102" i="26"/>
  <c r="BP102" i="26"/>
  <c r="BQ102" i="26"/>
  <c r="BR102" i="26"/>
  <c r="BS102" i="26"/>
  <c r="BH103" i="26"/>
  <c r="BI103" i="26"/>
  <c r="BJ103" i="26"/>
  <c r="BK103" i="26"/>
  <c r="BL103" i="26"/>
  <c r="BM103" i="26"/>
  <c r="BN103" i="26"/>
  <c r="BO103" i="26"/>
  <c r="BP103" i="26"/>
  <c r="BQ103" i="26"/>
  <c r="BR103" i="26"/>
  <c r="BS103" i="26"/>
  <c r="BH104" i="26"/>
  <c r="BI104" i="26"/>
  <c r="BJ104" i="26"/>
  <c r="BK104" i="26"/>
  <c r="BL104" i="26"/>
  <c r="BM104" i="26"/>
  <c r="BN104" i="26"/>
  <c r="BO104" i="26"/>
  <c r="BP104" i="26"/>
  <c r="BQ104" i="26"/>
  <c r="BR104" i="26"/>
  <c r="BS104" i="26"/>
  <c r="BH105" i="26"/>
  <c r="BI105" i="26"/>
  <c r="BJ105" i="26"/>
  <c r="BK105" i="26"/>
  <c r="BL105" i="26"/>
  <c r="BM105" i="26"/>
  <c r="BN105" i="26"/>
  <c r="BO105" i="26"/>
  <c r="BP105" i="26"/>
  <c r="BQ105" i="26"/>
  <c r="BR105" i="26"/>
  <c r="BS105" i="26"/>
  <c r="BH106" i="26"/>
  <c r="BI106" i="26"/>
  <c r="BJ106" i="26"/>
  <c r="BK106" i="26"/>
  <c r="BL106" i="26"/>
  <c r="BM106" i="26"/>
  <c r="BN106" i="26"/>
  <c r="BO106" i="26"/>
  <c r="BP106" i="26"/>
  <c r="BQ106" i="26"/>
  <c r="BR106" i="26"/>
  <c r="BS106" i="26"/>
  <c r="BH107" i="26"/>
  <c r="BI107" i="26"/>
  <c r="BJ107" i="26"/>
  <c r="BK107" i="26"/>
  <c r="BL107" i="26"/>
  <c r="BM107" i="26"/>
  <c r="BN107" i="26"/>
  <c r="BO107" i="26"/>
  <c r="BP107" i="26"/>
  <c r="BQ107" i="26"/>
  <c r="BR107" i="26"/>
  <c r="BS107" i="26"/>
  <c r="BH108" i="26"/>
  <c r="BI108" i="26"/>
  <c r="BJ108" i="26"/>
  <c r="BK108" i="26"/>
  <c r="BL108" i="26"/>
  <c r="BM108" i="26"/>
  <c r="BN108" i="26"/>
  <c r="BO108" i="26"/>
  <c r="BP108" i="26"/>
  <c r="BQ108" i="26"/>
  <c r="BR108" i="26"/>
  <c r="BS108" i="26"/>
  <c r="BH109" i="26"/>
  <c r="BI109" i="26"/>
  <c r="BJ109" i="26"/>
  <c r="BK109" i="26"/>
  <c r="BL109" i="26"/>
  <c r="BM109" i="26"/>
  <c r="BN109" i="26"/>
  <c r="BO109" i="26"/>
  <c r="BP109" i="26"/>
  <c r="BQ109" i="26"/>
  <c r="BR109" i="26"/>
  <c r="BS109" i="26"/>
  <c r="BH110" i="26"/>
  <c r="BI110" i="26"/>
  <c r="BJ110" i="26"/>
  <c r="BK110" i="26"/>
  <c r="BL110" i="26"/>
  <c r="BM110" i="26"/>
  <c r="BN110" i="26"/>
  <c r="BO110" i="26"/>
  <c r="BP110" i="26"/>
  <c r="BQ110" i="26"/>
  <c r="BR110" i="26"/>
  <c r="BS110" i="26"/>
  <c r="BH111" i="26"/>
  <c r="BI111" i="26"/>
  <c r="BJ111" i="26"/>
  <c r="BK111" i="26"/>
  <c r="BL111" i="26"/>
  <c r="BM111" i="26"/>
  <c r="BN111" i="26"/>
  <c r="BO111" i="26"/>
  <c r="BP111" i="26"/>
  <c r="BQ111" i="26"/>
  <c r="BR111" i="26"/>
  <c r="BS111" i="26"/>
  <c r="BH112" i="26"/>
  <c r="BI112" i="26"/>
  <c r="BJ112" i="26"/>
  <c r="BK112" i="26"/>
  <c r="BL112" i="26"/>
  <c r="BM112" i="26"/>
  <c r="BN112" i="26"/>
  <c r="BO112" i="26"/>
  <c r="BP112" i="26"/>
  <c r="BQ112" i="26"/>
  <c r="BR112" i="26"/>
  <c r="BS112" i="26"/>
  <c r="BH113" i="26"/>
  <c r="BI113" i="26"/>
  <c r="BJ113" i="26"/>
  <c r="BK113" i="26"/>
  <c r="BL113" i="26"/>
  <c r="BM113" i="26"/>
  <c r="BN113" i="26"/>
  <c r="BO113" i="26"/>
  <c r="BP113" i="26"/>
  <c r="BQ113" i="26"/>
  <c r="BR113" i="26"/>
  <c r="BS113" i="26"/>
  <c r="BH114" i="26"/>
  <c r="BI114" i="26"/>
  <c r="BJ114" i="26"/>
  <c r="BK114" i="26"/>
  <c r="BL114" i="26"/>
  <c r="BM114" i="26"/>
  <c r="BN114" i="26"/>
  <c r="BO114" i="26"/>
  <c r="BP114" i="26"/>
  <c r="BQ114" i="26"/>
  <c r="BR114" i="26"/>
  <c r="BS114" i="26"/>
  <c r="BH115" i="26"/>
  <c r="BI115" i="26"/>
  <c r="BJ115" i="26"/>
  <c r="BK115" i="26"/>
  <c r="BL115" i="26"/>
  <c r="BM115" i="26"/>
  <c r="BN115" i="26"/>
  <c r="BO115" i="26"/>
  <c r="BP115" i="26"/>
  <c r="BQ115" i="26"/>
  <c r="BR115" i="26"/>
  <c r="BS115" i="26"/>
  <c r="BH116" i="26"/>
  <c r="BI116" i="26"/>
  <c r="BJ116" i="26"/>
  <c r="BK116" i="26"/>
  <c r="BL116" i="26"/>
  <c r="BM116" i="26"/>
  <c r="BN116" i="26"/>
  <c r="BO116" i="26"/>
  <c r="BP116" i="26"/>
  <c r="BQ116" i="26"/>
  <c r="BR116" i="26"/>
  <c r="BS116" i="26"/>
  <c r="BH117" i="26"/>
  <c r="BI117" i="26"/>
  <c r="BJ117" i="26"/>
  <c r="BK117" i="26"/>
  <c r="BL117" i="26"/>
  <c r="BM117" i="26"/>
  <c r="BN117" i="26"/>
  <c r="BO117" i="26"/>
  <c r="BP117" i="26"/>
  <c r="BQ117" i="26"/>
  <c r="BR117" i="26"/>
  <c r="BS117" i="26"/>
  <c r="BH118" i="26"/>
  <c r="BI118" i="26"/>
  <c r="BJ118" i="26"/>
  <c r="BK118" i="26"/>
  <c r="BL118" i="26"/>
  <c r="BM118" i="26"/>
  <c r="BN118" i="26"/>
  <c r="BO118" i="26"/>
  <c r="BP118" i="26"/>
  <c r="BQ118" i="26"/>
  <c r="BR118" i="26"/>
  <c r="BS118" i="26"/>
  <c r="BH119" i="26"/>
  <c r="BI119" i="26"/>
  <c r="BJ119" i="26"/>
  <c r="BK119" i="26"/>
  <c r="BL119" i="26"/>
  <c r="BM119" i="26"/>
  <c r="BN119" i="26"/>
  <c r="BO119" i="26"/>
  <c r="BP119" i="26"/>
  <c r="BQ119" i="26"/>
  <c r="BR119" i="26"/>
  <c r="BS119" i="26"/>
  <c r="BH120" i="26"/>
  <c r="BI120" i="26"/>
  <c r="BJ120" i="26"/>
  <c r="BK120" i="26"/>
  <c r="BL120" i="26"/>
  <c r="BM120" i="26"/>
  <c r="BN120" i="26"/>
  <c r="BO120" i="26"/>
  <c r="BP120" i="26"/>
  <c r="BQ120" i="26"/>
  <c r="BR120" i="26"/>
  <c r="BS120" i="26"/>
  <c r="BH121" i="26"/>
  <c r="BI121" i="26"/>
  <c r="BJ121" i="26"/>
  <c r="BK121" i="26"/>
  <c r="BL121" i="26"/>
  <c r="BM121" i="26"/>
  <c r="BN121" i="26"/>
  <c r="BO121" i="26"/>
  <c r="BP121" i="26"/>
  <c r="BQ121" i="26"/>
  <c r="BR121" i="26"/>
  <c r="BS121" i="26"/>
  <c r="BH122" i="26"/>
  <c r="BI122" i="26"/>
  <c r="BJ122" i="26"/>
  <c r="BK122" i="26"/>
  <c r="BL122" i="26"/>
  <c r="BM122" i="26"/>
  <c r="BN122" i="26"/>
  <c r="BO122" i="26"/>
  <c r="BP122" i="26"/>
  <c r="BQ122" i="26"/>
  <c r="BR122" i="26"/>
  <c r="BS122" i="26"/>
  <c r="BH123" i="26"/>
  <c r="BI123" i="26"/>
  <c r="BJ123" i="26"/>
  <c r="BK123" i="26"/>
  <c r="BL123" i="26"/>
  <c r="BM123" i="26"/>
  <c r="BN123" i="26"/>
  <c r="BO123" i="26"/>
  <c r="BP123" i="26"/>
  <c r="BQ123" i="26"/>
  <c r="BR123" i="26"/>
  <c r="BS123" i="26"/>
  <c r="BH124" i="26"/>
  <c r="BI124" i="26"/>
  <c r="BJ124" i="26"/>
  <c r="BK124" i="26"/>
  <c r="BL124" i="26"/>
  <c r="BM124" i="26"/>
  <c r="BN124" i="26"/>
  <c r="BO124" i="26"/>
  <c r="BP124" i="26"/>
  <c r="BQ124" i="26"/>
  <c r="BR124" i="26"/>
  <c r="BS124" i="26"/>
  <c r="BH125" i="26"/>
  <c r="BI125" i="26"/>
  <c r="BJ125" i="26"/>
  <c r="BK125" i="26"/>
  <c r="BL125" i="26"/>
  <c r="BM125" i="26"/>
  <c r="BN125" i="26"/>
  <c r="BO125" i="26"/>
  <c r="BP125" i="26"/>
  <c r="BQ125" i="26"/>
  <c r="BR125" i="26"/>
  <c r="BS125" i="26"/>
  <c r="BH126" i="26"/>
  <c r="BI126" i="26"/>
  <c r="BJ126" i="26"/>
  <c r="BK126" i="26"/>
  <c r="BL126" i="26"/>
  <c r="BM126" i="26"/>
  <c r="BN126" i="26"/>
  <c r="BO126" i="26"/>
  <c r="BP126" i="26"/>
  <c r="BQ126" i="26"/>
  <c r="BR126" i="26"/>
  <c r="BS126" i="26"/>
  <c r="BH127" i="26"/>
  <c r="BI127" i="26"/>
  <c r="BJ127" i="26"/>
  <c r="BK127" i="26"/>
  <c r="BL127" i="26"/>
  <c r="BM127" i="26"/>
  <c r="BN127" i="26"/>
  <c r="BO127" i="26"/>
  <c r="BP127" i="26"/>
  <c r="BQ127" i="26"/>
  <c r="BR127" i="26"/>
  <c r="BS127" i="26"/>
  <c r="BH128" i="26"/>
  <c r="BI128" i="26"/>
  <c r="BJ128" i="26"/>
  <c r="BK128" i="26"/>
  <c r="BL128" i="26"/>
  <c r="BM128" i="26"/>
  <c r="BN128" i="26"/>
  <c r="BO128" i="26"/>
  <c r="BP128" i="26"/>
  <c r="BQ128" i="26"/>
  <c r="BR128" i="26"/>
  <c r="BS128" i="26"/>
  <c r="BH129" i="26"/>
  <c r="BI129" i="26"/>
  <c r="BJ129" i="26"/>
  <c r="BK129" i="26"/>
  <c r="BL129" i="26"/>
  <c r="BM129" i="26"/>
  <c r="BN129" i="26"/>
  <c r="BO129" i="26"/>
  <c r="BP129" i="26"/>
  <c r="BQ129" i="26"/>
  <c r="BR129" i="26"/>
  <c r="BS129" i="26"/>
  <c r="BH130" i="26"/>
  <c r="BI130" i="26"/>
  <c r="BJ130" i="26"/>
  <c r="BK130" i="26"/>
  <c r="BL130" i="26"/>
  <c r="BM130" i="26"/>
  <c r="BN130" i="26"/>
  <c r="BO130" i="26"/>
  <c r="BP130" i="26"/>
  <c r="BQ130" i="26"/>
  <c r="BR130" i="26"/>
  <c r="BS130" i="26"/>
  <c r="BH131" i="26"/>
  <c r="BI131" i="26"/>
  <c r="BJ131" i="26"/>
  <c r="BK131" i="26"/>
  <c r="BL131" i="26"/>
  <c r="BM131" i="26"/>
  <c r="BN131" i="26"/>
  <c r="BO131" i="26"/>
  <c r="BP131" i="26"/>
  <c r="BQ131" i="26"/>
  <c r="BR131" i="26"/>
  <c r="BS131" i="26"/>
  <c r="BH132" i="26"/>
  <c r="BI132" i="26"/>
  <c r="BJ132" i="26"/>
  <c r="BK132" i="26"/>
  <c r="BL132" i="26"/>
  <c r="BM132" i="26"/>
  <c r="BN132" i="26"/>
  <c r="BO132" i="26"/>
  <c r="BP132" i="26"/>
  <c r="BQ132" i="26"/>
  <c r="BR132" i="26"/>
  <c r="BS132" i="26"/>
  <c r="BH133" i="26"/>
  <c r="BI133" i="26"/>
  <c r="BJ133" i="26"/>
  <c r="BK133" i="26"/>
  <c r="BL133" i="26"/>
  <c r="BM133" i="26"/>
  <c r="BN133" i="26"/>
  <c r="BO133" i="26"/>
  <c r="BP133" i="26"/>
  <c r="BQ133" i="26"/>
  <c r="BR133" i="26"/>
  <c r="BS133" i="26"/>
  <c r="BH134" i="26"/>
  <c r="BI134" i="26"/>
  <c r="BJ134" i="26"/>
  <c r="BK134" i="26"/>
  <c r="BL134" i="26"/>
  <c r="BM134" i="26"/>
  <c r="BN134" i="26"/>
  <c r="BO134" i="26"/>
  <c r="BP134" i="26"/>
  <c r="BQ134" i="26"/>
  <c r="BR134" i="26"/>
  <c r="BS134" i="26"/>
  <c r="BH135" i="26"/>
  <c r="BI135" i="26"/>
  <c r="BJ135" i="26"/>
  <c r="BK135" i="26"/>
  <c r="BL135" i="26"/>
  <c r="BM135" i="26"/>
  <c r="BN135" i="26"/>
  <c r="BO135" i="26"/>
  <c r="BP135" i="26"/>
  <c r="BQ135" i="26"/>
  <c r="BR135" i="26"/>
  <c r="BS135" i="26"/>
  <c r="BH136" i="26"/>
  <c r="BI136" i="26"/>
  <c r="BJ136" i="26"/>
  <c r="BK136" i="26"/>
  <c r="BL136" i="26"/>
  <c r="BM136" i="26"/>
  <c r="BN136" i="26"/>
  <c r="BO136" i="26"/>
  <c r="BP136" i="26"/>
  <c r="BQ136" i="26"/>
  <c r="BR136" i="26"/>
  <c r="BS136" i="26"/>
  <c r="BH137" i="26"/>
  <c r="BI137" i="26"/>
  <c r="BJ137" i="26"/>
  <c r="BK137" i="26"/>
  <c r="BL137" i="26"/>
  <c r="BM137" i="26"/>
  <c r="BN137" i="26"/>
  <c r="BO137" i="26"/>
  <c r="BP137" i="26"/>
  <c r="BQ137" i="26"/>
  <c r="BR137" i="26"/>
  <c r="BS137" i="26"/>
  <c r="BH138" i="26"/>
  <c r="BI138" i="26"/>
  <c r="BJ138" i="26"/>
  <c r="BK138" i="26"/>
  <c r="BL138" i="26"/>
  <c r="BM138" i="26"/>
  <c r="BN138" i="26"/>
  <c r="BO138" i="26"/>
  <c r="BP138" i="26"/>
  <c r="BQ138" i="26"/>
  <c r="BR138" i="26"/>
  <c r="BS138" i="26"/>
  <c r="BH139" i="26"/>
  <c r="BI139" i="26"/>
  <c r="BJ139" i="26"/>
  <c r="BK139" i="26"/>
  <c r="BL139" i="26"/>
  <c r="BM139" i="26"/>
  <c r="BN139" i="26"/>
  <c r="BO139" i="26"/>
  <c r="BP139" i="26"/>
  <c r="BQ139" i="26"/>
  <c r="BR139" i="26"/>
  <c r="BS139" i="26"/>
  <c r="BD22" i="26" l="1"/>
  <c r="BD23" i="26"/>
  <c r="BD24" i="26"/>
  <c r="BD26" i="26"/>
  <c r="BD27" i="26"/>
  <c r="BD28" i="26"/>
  <c r="BD29" i="26"/>
  <c r="BD30" i="26"/>
  <c r="BD31" i="26"/>
  <c r="BD32" i="26"/>
  <c r="BD33" i="26"/>
  <c r="BD34" i="26"/>
  <c r="BD35" i="26"/>
  <c r="BD36" i="26"/>
  <c r="BD37" i="26"/>
  <c r="BD38" i="26"/>
  <c r="BD39" i="26"/>
  <c r="BD40" i="26"/>
  <c r="BD41" i="26"/>
  <c r="BD42" i="26"/>
  <c r="BD43" i="26"/>
  <c r="BD44" i="26"/>
  <c r="BD45" i="26"/>
  <c r="BD46" i="26"/>
  <c r="BD47" i="26"/>
  <c r="BD48" i="26"/>
  <c r="BD49" i="26"/>
  <c r="BD50" i="26"/>
  <c r="BD51" i="26"/>
  <c r="BD52" i="26"/>
  <c r="BD53" i="26"/>
  <c r="BD54" i="26"/>
  <c r="BD55" i="26"/>
  <c r="BD56" i="26"/>
  <c r="BD57" i="26"/>
  <c r="BD58" i="26"/>
  <c r="BD59" i="26"/>
  <c r="BD60" i="26"/>
  <c r="BD61" i="26"/>
  <c r="BD62" i="26"/>
  <c r="BD63" i="26"/>
  <c r="BD64" i="26"/>
  <c r="BD65" i="26"/>
  <c r="BD66" i="26"/>
  <c r="BD67" i="26"/>
  <c r="BD68" i="26"/>
  <c r="BD69" i="26"/>
  <c r="BD70" i="26"/>
  <c r="BD71" i="26"/>
  <c r="BD72" i="26"/>
  <c r="BD73" i="26"/>
  <c r="BD74" i="26"/>
  <c r="BD75" i="26"/>
  <c r="BD76" i="26"/>
  <c r="BD77" i="26"/>
  <c r="BD78" i="26"/>
  <c r="BD79" i="26"/>
  <c r="BD80" i="26"/>
  <c r="BD81" i="26"/>
  <c r="BD82" i="26"/>
  <c r="BD83" i="26"/>
  <c r="BD84" i="26"/>
  <c r="BD85" i="26"/>
  <c r="BD86" i="26"/>
  <c r="BD87" i="26"/>
  <c r="BD88" i="26"/>
  <c r="BD89" i="26"/>
  <c r="BD90" i="26"/>
  <c r="BD91" i="26"/>
  <c r="BD92" i="26"/>
  <c r="BD93" i="26"/>
  <c r="BD94" i="26"/>
  <c r="BD95" i="26"/>
  <c r="BD96" i="26"/>
  <c r="BD97" i="26"/>
  <c r="BD98" i="26"/>
  <c r="BD99" i="26"/>
  <c r="BD100" i="26"/>
  <c r="BD101" i="26"/>
  <c r="BD102" i="26"/>
  <c r="BD103" i="26"/>
  <c r="BD104" i="26"/>
  <c r="BD105" i="26"/>
  <c r="BD106" i="26"/>
  <c r="BD107" i="26"/>
  <c r="BD108" i="26"/>
  <c r="BD109" i="26"/>
  <c r="BD110" i="26"/>
  <c r="BD111" i="26"/>
  <c r="BD112" i="26"/>
  <c r="BD113" i="26"/>
  <c r="BD114" i="26"/>
  <c r="BD115" i="26"/>
  <c r="BD116" i="26"/>
  <c r="BD117" i="26"/>
  <c r="BD118" i="26"/>
  <c r="BD119" i="26"/>
  <c r="BD120" i="26"/>
  <c r="BD121" i="26"/>
  <c r="BD122" i="26"/>
  <c r="BD123" i="26"/>
  <c r="BD124" i="26"/>
  <c r="BD125" i="26"/>
  <c r="BD126" i="26"/>
  <c r="BD127" i="26"/>
  <c r="BD128" i="26"/>
  <c r="BD129" i="26"/>
  <c r="BD130" i="26"/>
  <c r="BD131" i="26"/>
  <c r="BD132" i="26"/>
  <c r="BD133" i="26"/>
  <c r="BD134" i="26"/>
  <c r="BD135" i="26"/>
  <c r="BD136" i="26"/>
  <c r="BD137" i="26"/>
  <c r="BD138" i="26"/>
  <c r="BD139" i="26"/>
  <c r="CG84" i="26" l="1"/>
  <c r="CC84" i="26"/>
  <c r="BY84" i="26"/>
  <c r="CG83" i="26"/>
  <c r="CC83" i="26"/>
  <c r="BY83" i="26"/>
  <c r="CG82" i="26"/>
  <c r="CC82" i="26"/>
  <c r="BY82" i="26"/>
  <c r="CG81" i="26"/>
  <c r="CC81" i="26"/>
  <c r="BY81" i="26"/>
  <c r="CG80" i="26"/>
  <c r="CC80" i="26"/>
  <c r="BY80" i="26"/>
  <c r="CG79" i="26"/>
  <c r="CC79" i="26"/>
  <c r="BY79" i="26"/>
  <c r="CG78" i="26"/>
  <c r="CC78" i="26"/>
  <c r="BY78" i="26"/>
  <c r="CG77" i="26"/>
  <c r="CC77" i="26"/>
  <c r="BY77" i="26"/>
  <c r="CG76" i="26"/>
  <c r="CC76" i="26"/>
  <c r="BY76" i="26"/>
  <c r="CG75" i="26"/>
  <c r="CC75" i="26"/>
  <c r="BY75" i="26"/>
  <c r="CG74" i="26"/>
  <c r="CC74" i="26"/>
  <c r="BY74" i="26"/>
  <c r="CG73" i="26"/>
  <c r="CC73" i="26"/>
  <c r="BY73" i="26"/>
  <c r="CG72" i="26"/>
  <c r="CC72" i="26"/>
  <c r="BY72" i="26"/>
  <c r="CG71" i="26"/>
  <c r="CC71" i="26"/>
  <c r="BY71" i="26"/>
  <c r="CG70" i="26"/>
  <c r="CC70" i="26"/>
  <c r="BY70" i="26"/>
  <c r="CG69" i="26"/>
  <c r="CC69" i="26"/>
  <c r="BY69" i="26"/>
  <c r="CG68" i="26"/>
  <c r="CC68" i="26"/>
  <c r="BY68" i="26"/>
  <c r="CG67" i="26"/>
  <c r="CC67" i="26"/>
  <c r="BY67" i="26"/>
  <c r="CG66" i="26"/>
  <c r="CC66" i="26"/>
  <c r="BY66" i="26"/>
  <c r="CG65" i="26"/>
  <c r="CC65" i="26"/>
  <c r="BY65" i="26"/>
  <c r="CG64" i="26"/>
  <c r="CC64" i="26"/>
  <c r="BY64" i="26"/>
  <c r="CG63" i="26"/>
  <c r="CC63" i="26"/>
  <c r="BY63" i="26"/>
  <c r="CG62" i="26"/>
  <c r="CC62" i="26"/>
  <c r="BY62" i="26"/>
  <c r="CG61" i="26"/>
  <c r="CC61" i="26"/>
  <c r="BY61" i="26"/>
  <c r="CG60" i="26"/>
  <c r="CC60" i="26"/>
  <c r="BY60" i="26"/>
  <c r="CG59" i="26"/>
  <c r="CC59" i="26"/>
  <c r="BY59" i="26"/>
  <c r="CG58" i="26"/>
  <c r="CC58" i="26"/>
  <c r="BY58" i="26"/>
  <c r="CG57" i="26"/>
  <c r="CC57" i="26"/>
  <c r="BY57" i="26"/>
  <c r="CG56" i="26"/>
  <c r="CF84" i="26"/>
  <c r="CB84" i="26"/>
  <c r="BX84" i="26"/>
  <c r="CF83" i="26"/>
  <c r="CB83" i="26"/>
  <c r="BX83" i="26"/>
  <c r="CF82" i="26"/>
  <c r="CB82" i="26"/>
  <c r="BX82" i="26"/>
  <c r="CF81" i="26"/>
  <c r="CB81" i="26"/>
  <c r="BX81" i="26"/>
  <c r="CF80" i="26"/>
  <c r="CB80" i="26"/>
  <c r="BX80" i="26"/>
  <c r="CF79" i="26"/>
  <c r="CB79" i="26"/>
  <c r="BX79" i="26"/>
  <c r="CF78" i="26"/>
  <c r="CB78" i="26"/>
  <c r="BX78" i="26"/>
  <c r="CF77" i="26"/>
  <c r="CB77" i="26"/>
  <c r="BX77" i="26"/>
  <c r="CF76" i="26"/>
  <c r="CB76" i="26"/>
  <c r="BX76" i="26"/>
  <c r="CF75" i="26"/>
  <c r="CB75" i="26"/>
  <c r="BX75" i="26"/>
  <c r="CF74" i="26"/>
  <c r="CB74" i="26"/>
  <c r="BX74" i="26"/>
  <c r="CF73" i="26"/>
  <c r="CB73" i="26"/>
  <c r="BX73" i="26"/>
  <c r="CF72" i="26"/>
  <c r="CB72" i="26"/>
  <c r="BX72" i="26"/>
  <c r="CF71" i="26"/>
  <c r="CB71" i="26"/>
  <c r="BX71" i="26"/>
  <c r="CF70" i="26"/>
  <c r="CB70" i="26"/>
  <c r="BX70" i="26"/>
  <c r="CF69" i="26"/>
  <c r="CB69" i="26"/>
  <c r="BX69" i="26"/>
  <c r="CF68" i="26"/>
  <c r="CB68" i="26"/>
  <c r="BX68" i="26"/>
  <c r="CF67" i="26"/>
  <c r="CB67" i="26"/>
  <c r="BX67" i="26"/>
  <c r="CF66" i="26"/>
  <c r="CB66" i="26"/>
  <c r="BX66" i="26"/>
  <c r="CF65" i="26"/>
  <c r="CB65" i="26"/>
  <c r="BX65" i="26"/>
  <c r="CF64" i="26"/>
  <c r="CB64" i="26"/>
  <c r="BX64" i="26"/>
  <c r="CF63" i="26"/>
  <c r="CB63" i="26"/>
  <c r="BX63" i="26"/>
  <c r="CF62" i="26"/>
  <c r="CB62" i="26"/>
  <c r="BX62" i="26"/>
  <c r="CF61" i="26"/>
  <c r="CB61" i="26"/>
  <c r="BX61" i="26"/>
  <c r="CF60" i="26"/>
  <c r="CB60" i="26"/>
  <c r="BX60" i="26"/>
  <c r="CF59" i="26"/>
  <c r="CB59" i="26"/>
  <c r="BX59" i="26"/>
  <c r="CF58" i="26"/>
  <c r="CB58" i="26"/>
  <c r="BX58" i="26"/>
  <c r="CF57" i="26"/>
  <c r="CB57" i="26"/>
  <c r="BX57" i="26"/>
  <c r="CF56" i="26"/>
  <c r="CE84" i="26"/>
  <c r="CA84" i="26"/>
  <c r="BW84" i="26"/>
  <c r="CE83" i="26"/>
  <c r="CA83" i="26"/>
  <c r="BW83" i="26"/>
  <c r="CE82" i="26"/>
  <c r="CA82" i="26"/>
  <c r="BW82" i="26"/>
  <c r="CE81" i="26"/>
  <c r="CA81" i="26"/>
  <c r="BW81" i="26"/>
  <c r="CE80" i="26"/>
  <c r="CA80" i="26"/>
  <c r="BW80" i="26"/>
  <c r="CE79" i="26"/>
  <c r="CA79" i="26"/>
  <c r="BW79" i="26"/>
  <c r="CE78" i="26"/>
  <c r="CA78" i="26"/>
  <c r="BW78" i="26"/>
  <c r="CE77" i="26"/>
  <c r="CA77" i="26"/>
  <c r="BW77" i="26"/>
  <c r="CE76" i="26"/>
  <c r="CA76" i="26"/>
  <c r="BW76" i="26"/>
  <c r="CE75" i="26"/>
  <c r="CA75" i="26"/>
  <c r="BW75" i="26"/>
  <c r="CE74" i="26"/>
  <c r="CA74" i="26"/>
  <c r="BW74" i="26"/>
  <c r="CE73" i="26"/>
  <c r="CA73" i="26"/>
  <c r="BW73" i="26"/>
  <c r="CE72" i="26"/>
  <c r="CA72" i="26"/>
  <c r="BW72" i="26"/>
  <c r="CE71" i="26"/>
  <c r="CA71" i="26"/>
  <c r="BW71" i="26"/>
  <c r="CE70" i="26"/>
  <c r="CA70" i="26"/>
  <c r="BW70" i="26"/>
  <c r="CE69" i="26"/>
  <c r="CA69" i="26"/>
  <c r="BW69" i="26"/>
  <c r="CE68" i="26"/>
  <c r="CA68" i="26"/>
  <c r="BW68" i="26"/>
  <c r="CE67" i="26"/>
  <c r="CA67" i="26"/>
  <c r="BW67" i="26"/>
  <c r="CE66" i="26"/>
  <c r="CA66" i="26"/>
  <c r="BW66" i="26"/>
  <c r="CE65" i="26"/>
  <c r="CA65" i="26"/>
  <c r="BW65" i="26"/>
  <c r="CE64" i="26"/>
  <c r="CA64" i="26"/>
  <c r="BW64" i="26"/>
  <c r="CE63" i="26"/>
  <c r="CA63" i="26"/>
  <c r="BW63" i="26"/>
  <c r="CE62" i="26"/>
  <c r="CA62" i="26"/>
  <c r="BW62" i="26"/>
  <c r="CE61" i="26"/>
  <c r="CA61" i="26"/>
  <c r="BW61" i="26"/>
  <c r="CE60" i="26"/>
  <c r="CA60" i="26"/>
  <c r="BW60" i="26"/>
  <c r="CE59" i="26"/>
  <c r="CA59" i="26"/>
  <c r="BW59" i="26"/>
  <c r="CE58" i="26"/>
  <c r="CA58" i="26"/>
  <c r="BW58" i="26"/>
  <c r="CE57" i="26"/>
  <c r="CA57" i="26"/>
  <c r="BW57" i="26"/>
  <c r="CD84" i="26"/>
  <c r="BZ84" i="26"/>
  <c r="BV84" i="26"/>
  <c r="CD83" i="26"/>
  <c r="BZ83" i="26"/>
  <c r="BV83" i="26"/>
  <c r="CD82" i="26"/>
  <c r="BZ82" i="26"/>
  <c r="BV82" i="26"/>
  <c r="CD81" i="26"/>
  <c r="BZ81" i="26"/>
  <c r="BV81" i="26"/>
  <c r="CD80" i="26"/>
  <c r="BZ80" i="26"/>
  <c r="BV80" i="26"/>
  <c r="CD79" i="26"/>
  <c r="BZ79" i="26"/>
  <c r="BV79" i="26"/>
  <c r="CD78" i="26"/>
  <c r="BZ78" i="26"/>
  <c r="BV78" i="26"/>
  <c r="CD77" i="26"/>
  <c r="BZ77" i="26"/>
  <c r="BV77" i="26"/>
  <c r="CD76" i="26"/>
  <c r="BZ76" i="26"/>
  <c r="BV76" i="26"/>
  <c r="CD75" i="26"/>
  <c r="BZ75" i="26"/>
  <c r="BV75" i="26"/>
  <c r="CD74" i="26"/>
  <c r="BZ74" i="26"/>
  <c r="BV74" i="26"/>
  <c r="CD73" i="26"/>
  <c r="BZ73" i="26"/>
  <c r="BV73" i="26"/>
  <c r="CD72" i="26"/>
  <c r="BZ72" i="26"/>
  <c r="BV72" i="26"/>
  <c r="CD71" i="26"/>
  <c r="BZ71" i="26"/>
  <c r="BV71" i="26"/>
  <c r="CD70" i="26"/>
  <c r="BZ70" i="26"/>
  <c r="BV70" i="26"/>
  <c r="CD69" i="26"/>
  <c r="BZ69" i="26"/>
  <c r="BV69" i="26"/>
  <c r="CD68" i="26"/>
  <c r="BZ68" i="26"/>
  <c r="BV68" i="26"/>
  <c r="CD67" i="26"/>
  <c r="BZ67" i="26"/>
  <c r="BV67" i="26"/>
  <c r="CD66" i="26"/>
  <c r="BZ66" i="26"/>
  <c r="BV66" i="26"/>
  <c r="CD65" i="26"/>
  <c r="BZ65" i="26"/>
  <c r="BV64" i="26"/>
  <c r="CD62" i="26"/>
  <c r="BZ61" i="26"/>
  <c r="BV60" i="26"/>
  <c r="CD58" i="26"/>
  <c r="BZ57" i="26"/>
  <c r="CC56" i="26"/>
  <c r="BY56" i="26"/>
  <c r="CG55" i="26"/>
  <c r="CC55" i="26"/>
  <c r="BY55" i="26"/>
  <c r="CG54" i="26"/>
  <c r="CC54" i="26"/>
  <c r="BY54" i="26"/>
  <c r="CG53" i="26"/>
  <c r="CC53" i="26"/>
  <c r="BY53" i="26"/>
  <c r="CG52" i="26"/>
  <c r="CC52" i="26"/>
  <c r="BY52" i="26"/>
  <c r="CG51" i="26"/>
  <c r="CC51" i="26"/>
  <c r="BY51" i="26"/>
  <c r="CG50" i="26"/>
  <c r="CC50" i="26"/>
  <c r="BY50" i="26"/>
  <c r="CG49" i="26"/>
  <c r="CC49" i="26"/>
  <c r="BY49" i="26"/>
  <c r="CG48" i="26"/>
  <c r="CC48" i="26"/>
  <c r="BY48" i="26"/>
  <c r="CG47" i="26"/>
  <c r="CC47" i="26"/>
  <c r="BY47" i="26"/>
  <c r="CG46" i="26"/>
  <c r="CC46" i="26"/>
  <c r="BY46" i="26"/>
  <c r="CG45" i="26"/>
  <c r="CC45" i="26"/>
  <c r="BY45" i="26"/>
  <c r="CG44" i="26"/>
  <c r="CC44" i="26"/>
  <c r="BY44" i="26"/>
  <c r="CG43" i="26"/>
  <c r="BY43" i="26"/>
  <c r="CG42" i="26"/>
  <c r="CC42" i="26"/>
  <c r="CG41" i="26"/>
  <c r="CC41" i="26"/>
  <c r="BY41" i="26"/>
  <c r="CG38" i="26"/>
  <c r="CC38" i="26"/>
  <c r="BY38" i="26"/>
  <c r="BV65" i="26"/>
  <c r="CD63" i="26"/>
  <c r="BZ62" i="26"/>
  <c r="BV61" i="26"/>
  <c r="CD59" i="26"/>
  <c r="BZ58" i="26"/>
  <c r="BV57" i="26"/>
  <c r="CB56" i="26"/>
  <c r="BX56" i="26"/>
  <c r="CF55" i="26"/>
  <c r="CB55" i="26"/>
  <c r="BX55" i="26"/>
  <c r="CF54" i="26"/>
  <c r="CB54" i="26"/>
  <c r="BX54" i="26"/>
  <c r="CF53" i="26"/>
  <c r="CB53" i="26"/>
  <c r="BX53" i="26"/>
  <c r="CF52" i="26"/>
  <c r="CB52" i="26"/>
  <c r="BX52" i="26"/>
  <c r="CF51" i="26"/>
  <c r="CB51" i="26"/>
  <c r="BX51" i="26"/>
  <c r="CF50" i="26"/>
  <c r="CB50" i="26"/>
  <c r="BX50" i="26"/>
  <c r="CF49" i="26"/>
  <c r="CB49" i="26"/>
  <c r="BX49" i="26"/>
  <c r="CF48" i="26"/>
  <c r="CB48" i="26"/>
  <c r="BX48" i="26"/>
  <c r="CF47" i="26"/>
  <c r="CB47" i="26"/>
  <c r="BX47" i="26"/>
  <c r="CF46" i="26"/>
  <c r="CB46" i="26"/>
  <c r="BX46" i="26"/>
  <c r="CF45" i="26"/>
  <c r="CB45" i="26"/>
  <c r="BX45" i="26"/>
  <c r="CF44" i="26"/>
  <c r="CB44" i="26"/>
  <c r="BX44" i="26"/>
  <c r="CF43" i="26"/>
  <c r="CB43" i="26"/>
  <c r="BX43" i="26"/>
  <c r="CF42" i="26"/>
  <c r="CB42" i="26"/>
  <c r="BX42" i="26"/>
  <c r="CF41" i="26"/>
  <c r="CB41" i="26"/>
  <c r="CF38" i="26"/>
  <c r="CB38" i="26"/>
  <c r="BX38" i="26"/>
  <c r="CD64" i="26"/>
  <c r="BZ63" i="26"/>
  <c r="BV62" i="26"/>
  <c r="CD60" i="26"/>
  <c r="BZ59" i="26"/>
  <c r="BV58" i="26"/>
  <c r="CE56" i="26"/>
  <c r="CA56" i="26"/>
  <c r="BW56" i="26"/>
  <c r="CE55" i="26"/>
  <c r="CA55" i="26"/>
  <c r="BW55" i="26"/>
  <c r="CE54" i="26"/>
  <c r="CA54" i="26"/>
  <c r="BW54" i="26"/>
  <c r="CE53" i="26"/>
  <c r="CA53" i="26"/>
  <c r="BW53" i="26"/>
  <c r="CE52" i="26"/>
  <c r="CA52" i="26"/>
  <c r="BW52" i="26"/>
  <c r="CE51" i="26"/>
  <c r="CA51" i="26"/>
  <c r="BW51" i="26"/>
  <c r="CE50" i="26"/>
  <c r="CA50" i="26"/>
  <c r="BW50" i="26"/>
  <c r="CE49" i="26"/>
  <c r="CA49" i="26"/>
  <c r="BW49" i="26"/>
  <c r="CE48" i="26"/>
  <c r="CA48" i="26"/>
  <c r="BW48" i="26"/>
  <c r="CE47" i="26"/>
  <c r="CA47" i="26"/>
  <c r="BW47" i="26"/>
  <c r="CE46" i="26"/>
  <c r="CA46" i="26"/>
  <c r="BW46" i="26"/>
  <c r="CE45" i="26"/>
  <c r="CA45" i="26"/>
  <c r="BW45" i="26"/>
  <c r="CE44" i="26"/>
  <c r="CA44" i="26"/>
  <c r="BW44" i="26"/>
  <c r="CE43" i="26"/>
  <c r="BW43" i="26"/>
  <c r="CE42" i="26"/>
  <c r="CA42" i="26"/>
  <c r="BW42" i="26"/>
  <c r="CE41" i="26"/>
  <c r="CA41" i="26"/>
  <c r="CE38" i="26"/>
  <c r="CA38" i="26"/>
  <c r="BW38" i="26"/>
  <c r="BZ64" i="26"/>
  <c r="BV59" i="26"/>
  <c r="BV56" i="26"/>
  <c r="CD54" i="26"/>
  <c r="BZ53" i="26"/>
  <c r="BV52" i="26"/>
  <c r="CD50" i="26"/>
  <c r="BZ49" i="26"/>
  <c r="BV48" i="26"/>
  <c r="CD46" i="26"/>
  <c r="BZ45" i="26"/>
  <c r="BV44" i="26"/>
  <c r="CD42" i="26"/>
  <c r="CD38" i="26"/>
  <c r="BZ56" i="26"/>
  <c r="BV51" i="26"/>
  <c r="BV63" i="26"/>
  <c r="CD57" i="26"/>
  <c r="CD55" i="26"/>
  <c r="BZ54" i="26"/>
  <c r="BV53" i="26"/>
  <c r="CD51" i="26"/>
  <c r="BZ50" i="26"/>
  <c r="BV49" i="26"/>
  <c r="CD47" i="26"/>
  <c r="BZ46" i="26"/>
  <c r="BV45" i="26"/>
  <c r="CD43" i="26"/>
  <c r="BZ42" i="26"/>
  <c r="BZ38" i="26"/>
  <c r="CD61" i="26"/>
  <c r="CD56" i="26"/>
  <c r="BZ55" i="26"/>
  <c r="BV54" i="26"/>
  <c r="CD52" i="26"/>
  <c r="BZ51" i="26"/>
  <c r="BV50" i="26"/>
  <c r="CD48" i="26"/>
  <c r="BZ47" i="26"/>
  <c r="BV46" i="26"/>
  <c r="CD44" i="26"/>
  <c r="BV55" i="26"/>
  <c r="BZ52" i="26"/>
  <c r="BZ48" i="26"/>
  <c r="CD45" i="26"/>
  <c r="BZ44" i="26"/>
  <c r="BV43" i="26"/>
  <c r="BV39" i="26"/>
  <c r="BZ43" i="26"/>
  <c r="BV42" i="26"/>
  <c r="BZ60" i="26"/>
  <c r="CD53" i="26"/>
  <c r="CD49" i="26"/>
  <c r="BV47" i="26"/>
  <c r="CD41" i="26"/>
  <c r="E39" i="30"/>
  <c r="F29" i="30" l="1"/>
  <c r="F31" i="30"/>
  <c r="F32" i="30"/>
  <c r="B32" i="30" s="1"/>
  <c r="F33" i="30"/>
  <c r="F34" i="30"/>
  <c r="F35" i="30"/>
  <c r="F36" i="30"/>
  <c r="B36" i="30" s="1"/>
  <c r="F38" i="30"/>
  <c r="B38" i="30" s="1"/>
  <c r="D28" i="30"/>
  <c r="B28" i="30" s="1"/>
  <c r="D29" i="30"/>
  <c r="B29" i="30" s="1"/>
  <c r="D30" i="30"/>
  <c r="B30" i="30" s="1"/>
  <c r="D31" i="30"/>
  <c r="D33" i="30"/>
  <c r="D34" i="30"/>
  <c r="D35" i="30"/>
  <c r="D37" i="30"/>
  <c r="B37" i="30" s="1"/>
  <c r="G39" i="30"/>
  <c r="B33" i="30" l="1"/>
  <c r="B35" i="30"/>
  <c r="B34" i="30"/>
  <c r="B31" i="30"/>
  <c r="D39" i="30"/>
  <c r="G29" i="15"/>
  <c r="G30" i="15"/>
  <c r="G31" i="15"/>
  <c r="G32" i="15"/>
  <c r="G33" i="15"/>
  <c r="G34" i="15"/>
  <c r="B39" i="30" l="1"/>
  <c r="D41" i="30"/>
  <c r="D24" i="4" s="1"/>
  <c r="I23" i="4" l="1"/>
  <c r="G24" i="32"/>
  <c r="G25" i="32" s="1"/>
  <c r="F24" i="32"/>
  <c r="F25" i="32" s="1"/>
  <c r="E24" i="32"/>
  <c r="E25" i="32" s="1"/>
  <c r="D24" i="32"/>
  <c r="D25" i="32" s="1"/>
  <c r="C24" i="32"/>
  <c r="C25" i="32" s="1"/>
  <c r="B24" i="32"/>
  <c r="B25" i="32" s="1"/>
  <c r="G19" i="32"/>
  <c r="G20" i="32" s="1"/>
  <c r="F19" i="32"/>
  <c r="F20" i="32" s="1"/>
  <c r="E19" i="32"/>
  <c r="E20" i="32" s="1"/>
  <c r="D19" i="32"/>
  <c r="D20" i="32" s="1"/>
  <c r="C19" i="32"/>
  <c r="C20" i="32" s="1"/>
  <c r="B19" i="32"/>
  <c r="B20" i="32" s="1"/>
  <c r="C14" i="32"/>
  <c r="C31" i="32" s="1"/>
  <c r="C8" i="32"/>
  <c r="G26" i="32" l="1"/>
  <c r="E13" i="32" s="1"/>
  <c r="D41" i="41"/>
  <c r="A41" i="41"/>
  <c r="E12" i="7" l="1"/>
  <c r="E13" i="7"/>
  <c r="E15" i="37" l="1"/>
  <c r="E16" i="37"/>
  <c r="E17" i="37"/>
  <c r="E20" i="40" l="1"/>
  <c r="E19" i="40"/>
  <c r="E18" i="40"/>
  <c r="E17" i="40"/>
  <c r="E16" i="40"/>
  <c r="E15" i="40"/>
  <c r="E14" i="40"/>
  <c r="E13" i="40"/>
  <c r="E12" i="40"/>
  <c r="E11" i="40"/>
  <c r="E10" i="40"/>
  <c r="E9" i="40"/>
  <c r="E8" i="40"/>
  <c r="E15" i="39"/>
  <c r="E14" i="39"/>
  <c r="E13" i="39"/>
  <c r="E12" i="39"/>
  <c r="E11" i="39"/>
  <c r="E10" i="39"/>
  <c r="E9" i="39"/>
  <c r="E8" i="39"/>
  <c r="D4" i="40" l="1"/>
  <c r="D3" i="40"/>
  <c r="E13" i="37"/>
  <c r="E14" i="37"/>
  <c r="E12" i="37"/>
  <c r="D4" i="37" l="1"/>
  <c r="E11" i="7"/>
  <c r="H20" i="19" l="1"/>
  <c r="E13" i="22"/>
  <c r="E14" i="22"/>
  <c r="D54" i="16"/>
  <c r="D55" i="16"/>
  <c r="D53" i="16"/>
  <c r="D14" i="19"/>
  <c r="D15" i="19"/>
  <c r="D16" i="19"/>
  <c r="D17" i="19"/>
  <c r="D18" i="19"/>
  <c r="D19" i="19"/>
  <c r="D9" i="15"/>
  <c r="H19" i="34"/>
  <c r="H20" i="34"/>
  <c r="H21" i="34"/>
  <c r="H22" i="34"/>
  <c r="H23" i="34"/>
  <c r="H24" i="34"/>
  <c r="H25" i="34"/>
  <c r="H26" i="34"/>
  <c r="D14" i="8"/>
  <c r="D15" i="8"/>
  <c r="D13" i="8"/>
  <c r="J70" i="4"/>
  <c r="D18" i="4"/>
  <c r="D30" i="5"/>
  <c r="D31" i="5"/>
  <c r="D32" i="5"/>
  <c r="D33" i="5"/>
  <c r="D34" i="5"/>
  <c r="Y5" i="27"/>
  <c r="V5" i="27"/>
  <c r="W5" i="27"/>
  <c r="X5" i="27"/>
  <c r="Z5" i="27"/>
  <c r="AA5" i="27"/>
  <c r="AB5" i="27"/>
  <c r="B18" i="5" s="1"/>
  <c r="G51" i="11" l="1"/>
  <c r="C5" i="11" s="1"/>
  <c r="F51" i="11"/>
  <c r="B5" i="11" s="1"/>
  <c r="F25" i="11"/>
  <c r="C4" i="11" s="1"/>
  <c r="E25" i="11"/>
  <c r="B4" i="11" s="1"/>
  <c r="G27" i="6"/>
  <c r="F27" i="6"/>
  <c r="R9" i="30"/>
  <c r="R10" i="30"/>
  <c r="R11" i="30"/>
  <c r="R12" i="30"/>
  <c r="R13" i="30"/>
  <c r="R14" i="30"/>
  <c r="R15" i="30"/>
  <c r="R16" i="30"/>
  <c r="R17" i="30"/>
  <c r="R18" i="30"/>
  <c r="R19" i="30"/>
  <c r="C7" i="34"/>
  <c r="A50" i="41"/>
  <c r="AL14" i="41" l="1"/>
  <c r="AY2" i="41"/>
  <c r="AY1" i="41"/>
  <c r="B18" i="13" l="1"/>
  <c r="F20" i="7"/>
  <c r="F21" i="7"/>
  <c r="F22" i="7"/>
  <c r="F23" i="7"/>
  <c r="F24" i="7"/>
  <c r="F25" i="7"/>
  <c r="F26" i="7"/>
  <c r="F27" i="7"/>
  <c r="F28" i="7"/>
  <c r="F29" i="7"/>
  <c r="F30" i="7"/>
  <c r="F31" i="7"/>
  <c r="F18" i="7"/>
  <c r="AK57" i="41"/>
  <c r="R22" i="41" l="1"/>
  <c r="E30" i="41" l="1"/>
  <c r="A30" i="41"/>
  <c r="E14" i="41" l="1"/>
  <c r="C14" i="41"/>
  <c r="A14" i="41"/>
  <c r="J50" i="41" l="1"/>
  <c r="B40" i="15" l="1"/>
  <c r="F55" i="15"/>
  <c r="D55" i="15"/>
  <c r="G54" i="15"/>
  <c r="G53" i="15"/>
  <c r="G52" i="15"/>
  <c r="G51" i="15"/>
  <c r="G50" i="15"/>
  <c r="G49" i="15"/>
  <c r="G48" i="15"/>
  <c r="G47" i="15"/>
  <c r="G46" i="15"/>
  <c r="G45" i="15"/>
  <c r="G55" i="15" s="1"/>
  <c r="F36" i="15"/>
  <c r="D36" i="15"/>
  <c r="G21" i="15"/>
  <c r="G36" i="15" s="1"/>
  <c r="B15" i="15" s="1"/>
  <c r="G22" i="15"/>
  <c r="G23" i="15"/>
  <c r="G24" i="15"/>
  <c r="G25" i="15"/>
  <c r="G26" i="15"/>
  <c r="G27" i="15"/>
  <c r="G28" i="15"/>
  <c r="G35" i="15"/>
  <c r="F32" i="7"/>
  <c r="C58" i="5"/>
  <c r="D28" i="1" l="1"/>
  <c r="D20" i="40" s="1"/>
  <c r="D27" i="1"/>
  <c r="D19" i="40" s="1"/>
  <c r="E1" i="38"/>
  <c r="E1" i="37"/>
  <c r="K6" i="34" l="1"/>
  <c r="K4" i="34"/>
  <c r="I52" i="34" l="1"/>
  <c r="I53" i="34"/>
  <c r="I54" i="34"/>
  <c r="I55" i="34"/>
  <c r="I56" i="34"/>
  <c r="I57" i="34"/>
  <c r="I58" i="34"/>
  <c r="I59" i="34"/>
  <c r="I60" i="34"/>
  <c r="I61" i="34"/>
  <c r="I62" i="34"/>
  <c r="I63" i="34"/>
  <c r="I64" i="34"/>
  <c r="I65" i="34"/>
  <c r="I66" i="34"/>
  <c r="I67" i="34"/>
  <c r="I68" i="34"/>
  <c r="I69" i="34"/>
  <c r="I34" i="34" l="1"/>
  <c r="K5" i="34" s="1"/>
  <c r="K7" i="34" s="1"/>
  <c r="L7" i="34" s="1"/>
  <c r="J22" i="34"/>
  <c r="E22" i="34"/>
  <c r="G22" i="34" s="1"/>
  <c r="C22" i="34"/>
  <c r="B22" i="34"/>
  <c r="J21" i="34"/>
  <c r="E21" i="34"/>
  <c r="G21" i="34" s="1"/>
  <c r="C21" i="34"/>
  <c r="B21" i="34"/>
  <c r="J20" i="34"/>
  <c r="E20" i="34"/>
  <c r="G20" i="34" s="1"/>
  <c r="C20" i="34"/>
  <c r="B20" i="34"/>
  <c r="J19" i="34"/>
  <c r="E19" i="34"/>
  <c r="G19" i="34" s="1"/>
  <c r="C19" i="34"/>
  <c r="B19" i="34"/>
  <c r="E71" i="34" l="1"/>
  <c r="B73" i="34" s="1"/>
  <c r="H70" i="4" l="1"/>
  <c r="F35" i="22" l="1"/>
  <c r="B12" i="5" l="1"/>
  <c r="L18" i="4" l="1"/>
  <c r="M14" i="35" l="1"/>
  <c r="K14" i="35"/>
  <c r="D26" i="35"/>
  <c r="D24" i="35"/>
  <c r="D20" i="35"/>
  <c r="D22" i="35" s="1"/>
  <c r="D33" i="35"/>
  <c r="R1" i="35" l="1"/>
  <c r="M8" i="35"/>
  <c r="M9" i="35"/>
  <c r="M10" i="35"/>
  <c r="M11" i="35"/>
  <c r="F35" i="35"/>
  <c r="D18" i="35" l="1"/>
  <c r="D28" i="35"/>
  <c r="S9" i="30" l="1"/>
  <c r="S10" i="30"/>
  <c r="S11" i="30"/>
  <c r="S12" i="30"/>
  <c r="S13" i="30"/>
  <c r="S14" i="30"/>
  <c r="S15" i="30"/>
  <c r="S16" i="30"/>
  <c r="S17" i="30"/>
  <c r="S18" i="30"/>
  <c r="S19" i="30"/>
  <c r="R8" i="30"/>
  <c r="D25" i="1" l="1"/>
  <c r="D18" i="40" s="1"/>
  <c r="D22" i="1"/>
  <c r="D16" i="40" s="1"/>
  <c r="D23" i="1"/>
  <c r="D17" i="40" s="1"/>
  <c r="D18" i="1"/>
  <c r="D13" i="40" s="1"/>
  <c r="D19" i="1"/>
  <c r="D14" i="40" s="1"/>
  <c r="D20" i="1"/>
  <c r="D15" i="40" s="1"/>
  <c r="D14" i="1"/>
  <c r="D10" i="40" s="1"/>
  <c r="D15" i="1"/>
  <c r="D11" i="40" s="1"/>
  <c r="D16" i="1"/>
  <c r="D12" i="40" s="1"/>
  <c r="D11" i="1"/>
  <c r="D9" i="40" s="1"/>
  <c r="D9" i="1"/>
  <c r="D8" i="40" s="1"/>
  <c r="B5" i="22" l="1"/>
  <c r="K1" i="4" l="1"/>
  <c r="E79" i="4"/>
  <c r="AH14" i="41" s="1"/>
  <c r="J73" i="4"/>
  <c r="I70" i="4"/>
  <c r="L70" i="4" s="1"/>
  <c r="I69" i="4"/>
  <c r="C18" i="4"/>
  <c r="B18" i="4"/>
  <c r="J14" i="4"/>
  <c r="C6" i="4" s="1"/>
  <c r="G14" i="4"/>
  <c r="B5" i="4" s="1"/>
  <c r="L69" i="4" l="1"/>
  <c r="D3" i="1"/>
  <c r="D3" i="39" s="1"/>
  <c r="H15" i="22" l="1"/>
  <c r="C4" i="22" s="1"/>
  <c r="G27" i="19"/>
  <c r="B6" i="19" s="1"/>
  <c r="C4" i="15"/>
  <c r="E6" i="34"/>
  <c r="B6" i="34"/>
  <c r="D6" i="34" s="1"/>
  <c r="C73" i="34"/>
  <c r="D12" i="1"/>
  <c r="D10" i="39" s="1"/>
  <c r="S28" i="30"/>
  <c r="S29" i="30"/>
  <c r="S30" i="30"/>
  <c r="S31" i="30"/>
  <c r="S32" i="30"/>
  <c r="S33" i="30"/>
  <c r="S34" i="30"/>
  <c r="S35" i="30"/>
  <c r="S36" i="30"/>
  <c r="S37" i="30"/>
  <c r="S38" i="30"/>
  <c r="I9" i="15"/>
  <c r="F6" i="34" l="1"/>
  <c r="A33" i="41"/>
  <c r="E17" i="6"/>
  <c r="C24" i="34" l="1"/>
  <c r="C26" i="34"/>
  <c r="E15" i="34"/>
  <c r="C23" i="34"/>
  <c r="E26" i="34" l="1"/>
  <c r="E25" i="34"/>
  <c r="E24" i="34"/>
  <c r="E23" i="34"/>
  <c r="F11" i="7" l="1"/>
  <c r="E14" i="7"/>
  <c r="R23" i="41" l="1"/>
  <c r="E7" i="7"/>
  <c r="B23" i="41"/>
  <c r="F50" i="28"/>
  <c r="G50" i="28"/>
  <c r="H50" i="28"/>
  <c r="I50" i="28"/>
  <c r="J50" i="28"/>
  <c r="K50" i="28"/>
  <c r="L50" i="28"/>
  <c r="M50" i="28"/>
  <c r="N50" i="28"/>
  <c r="O50" i="28"/>
  <c r="P50" i="28"/>
  <c r="F51" i="28"/>
  <c r="G51" i="28"/>
  <c r="H51" i="28"/>
  <c r="I51" i="28"/>
  <c r="J51" i="28"/>
  <c r="K51" i="28"/>
  <c r="L51" i="28"/>
  <c r="M51" i="28"/>
  <c r="N51" i="28"/>
  <c r="O51" i="28"/>
  <c r="P51" i="28"/>
  <c r="E51" i="28"/>
  <c r="E50" i="28"/>
  <c r="F23" i="28"/>
  <c r="G23" i="28"/>
  <c r="H23" i="28"/>
  <c r="I23" i="28"/>
  <c r="J23" i="28"/>
  <c r="K23" i="28"/>
  <c r="L23" i="28"/>
  <c r="M23" i="28"/>
  <c r="N23" i="28"/>
  <c r="O23" i="28"/>
  <c r="P23" i="28"/>
  <c r="F24" i="28"/>
  <c r="G24" i="28"/>
  <c r="H24" i="28"/>
  <c r="I24" i="28"/>
  <c r="J24" i="28"/>
  <c r="K24" i="28"/>
  <c r="L24" i="28"/>
  <c r="M24" i="28"/>
  <c r="N24" i="28"/>
  <c r="O24" i="28"/>
  <c r="P24" i="28"/>
  <c r="E24" i="28"/>
  <c r="E23" i="28"/>
  <c r="F7" i="28"/>
  <c r="G7" i="28"/>
  <c r="H7" i="28"/>
  <c r="I7" i="28"/>
  <c r="J7" i="28"/>
  <c r="K7" i="28"/>
  <c r="L7" i="28"/>
  <c r="M7" i="28"/>
  <c r="N7" i="28"/>
  <c r="O7" i="28"/>
  <c r="P7" i="28"/>
  <c r="E7" i="28"/>
  <c r="H1" i="34" l="1"/>
  <c r="B12" i="29" l="1"/>
  <c r="B13" i="29"/>
  <c r="B30" i="29" l="1"/>
  <c r="B31" i="29"/>
  <c r="B32" i="29"/>
  <c r="B33" i="29"/>
  <c r="B34" i="29"/>
  <c r="B35" i="29"/>
  <c r="B36" i="29"/>
  <c r="B37" i="29"/>
  <c r="B38" i="29"/>
  <c r="C30" i="29" l="1"/>
  <c r="C31" i="29"/>
  <c r="C32" i="29"/>
  <c r="C33" i="29"/>
  <c r="C34" i="29"/>
  <c r="C35" i="29"/>
  <c r="C36" i="29"/>
  <c r="C37" i="29"/>
  <c r="C38" i="29"/>
  <c r="B63" i="29" l="1"/>
  <c r="B46" i="29" l="1"/>
  <c r="B5" i="29" s="1"/>
  <c r="H1" i="29"/>
  <c r="F5" i="34"/>
  <c r="C9" i="8" l="1"/>
  <c r="C4" i="10"/>
  <c r="C14" i="8" l="1"/>
  <c r="F14" i="8" s="1"/>
  <c r="B14" i="8"/>
  <c r="B23" i="7" l="1"/>
  <c r="C23" i="7"/>
  <c r="B24" i="7"/>
  <c r="C24" i="7"/>
  <c r="B25" i="7"/>
  <c r="C25" i="7"/>
  <c r="B26" i="7"/>
  <c r="C26" i="7"/>
  <c r="B27" i="7"/>
  <c r="C27" i="7"/>
  <c r="B28" i="7"/>
  <c r="C28" i="7"/>
  <c r="B29" i="7"/>
  <c r="C29" i="7"/>
  <c r="B30" i="7"/>
  <c r="C30" i="7"/>
  <c r="B31" i="7"/>
  <c r="C31" i="7"/>
  <c r="S1" i="24" l="1"/>
  <c r="K1" i="22"/>
  <c r="I1" i="21"/>
  <c r="E1" i="18"/>
  <c r="E1" i="17"/>
  <c r="H1" i="16"/>
  <c r="H1" i="19"/>
  <c r="H1" i="15"/>
  <c r="E1" i="33"/>
  <c r="E1" i="13"/>
  <c r="E1" i="9"/>
  <c r="G1" i="12"/>
  <c r="G1" i="11"/>
  <c r="F1" i="10"/>
  <c r="E1" i="8"/>
  <c r="G1" i="6"/>
  <c r="I1" i="7"/>
  <c r="G1" i="32"/>
  <c r="F1" i="5"/>
  <c r="R1" i="30"/>
  <c r="I54" i="16"/>
  <c r="C54" i="16"/>
  <c r="B54" i="16"/>
  <c r="E35" i="22" l="1"/>
  <c r="H35" i="22" l="1"/>
  <c r="AO57" i="41" s="1"/>
  <c r="C5" i="22"/>
  <c r="C6" i="22"/>
  <c r="Q57" i="41" s="1"/>
  <c r="D5" i="22" l="1"/>
  <c r="B4" i="17"/>
  <c r="C5" i="15"/>
  <c r="E18" i="5"/>
  <c r="F17" i="6" l="1"/>
  <c r="C8" i="6" s="1"/>
  <c r="D8" i="32"/>
  <c r="G8" i="32" s="1"/>
  <c r="B4" i="5"/>
  <c r="D71" i="5"/>
  <c r="B7" i="5" s="1"/>
  <c r="G15" i="34" l="1"/>
  <c r="J15" i="34" s="1"/>
  <c r="G23" i="34"/>
  <c r="G24" i="34"/>
  <c r="G25" i="34"/>
  <c r="G26" i="34"/>
  <c r="J26" i="34" s="1"/>
  <c r="J25" i="34" l="1"/>
  <c r="AF8" i="27"/>
  <c r="C8" i="21" l="1"/>
  <c r="E8" i="21" s="1"/>
  <c r="H8" i="21" s="1"/>
  <c r="AF9" i="27" l="1"/>
  <c r="AF10" i="27"/>
  <c r="AF11" i="27"/>
  <c r="AF12" i="27"/>
  <c r="AF13" i="27"/>
  <c r="AF14" i="27"/>
  <c r="AF15" i="27"/>
  <c r="AF16" i="27"/>
  <c r="AF17" i="27"/>
  <c r="AF18" i="27"/>
  <c r="AF19" i="27"/>
  <c r="AF20" i="27"/>
  <c r="AF21" i="27"/>
  <c r="AF22" i="27"/>
  <c r="AF23" i="27"/>
  <c r="AF24" i="27"/>
  <c r="AF25" i="27"/>
  <c r="AF26" i="27"/>
  <c r="AF27" i="27"/>
  <c r="AF28" i="27"/>
  <c r="AF29" i="27"/>
  <c r="AF30" i="27"/>
  <c r="AF31" i="27"/>
  <c r="AF32" i="27"/>
  <c r="AF33" i="27"/>
  <c r="AF34" i="27"/>
  <c r="AF35" i="27"/>
  <c r="AF36" i="27"/>
  <c r="AF37" i="27"/>
  <c r="AF38" i="27"/>
  <c r="AF39" i="27"/>
  <c r="AF40" i="27"/>
  <c r="AF41" i="27"/>
  <c r="AF42" i="27"/>
  <c r="AF43" i="27"/>
  <c r="AF44" i="27"/>
  <c r="AF45" i="27"/>
  <c r="AF46" i="27"/>
  <c r="AF47" i="27"/>
  <c r="AF48" i="27"/>
  <c r="AF49" i="27"/>
  <c r="AF50" i="27"/>
  <c r="AF51" i="27"/>
  <c r="AF52" i="27"/>
  <c r="AF53" i="27"/>
  <c r="AF54" i="27"/>
  <c r="AF55" i="27"/>
  <c r="AF56" i="27"/>
  <c r="AF57" i="27"/>
  <c r="AF58" i="27"/>
  <c r="AF59" i="27"/>
  <c r="AF60" i="27"/>
  <c r="AF61" i="27"/>
  <c r="AF62" i="27"/>
  <c r="AF63" i="27"/>
  <c r="AF64" i="27"/>
  <c r="AF65" i="27"/>
  <c r="AF66" i="27"/>
  <c r="AF67" i="27"/>
  <c r="AF68" i="27"/>
  <c r="AF69" i="27"/>
  <c r="AF70" i="27"/>
  <c r="AF71" i="27"/>
  <c r="AF72" i="27"/>
  <c r="AF73" i="27"/>
  <c r="AF74" i="27"/>
  <c r="AF75" i="27"/>
  <c r="AF76" i="27"/>
  <c r="AF77" i="27"/>
  <c r="AF78" i="27"/>
  <c r="AF79" i="27"/>
  <c r="AF80" i="27"/>
  <c r="AF81" i="27"/>
  <c r="AF82" i="27"/>
  <c r="AF83" i="27"/>
  <c r="AF84" i="27"/>
  <c r="AF85" i="27"/>
  <c r="AF86" i="27"/>
  <c r="AF87" i="27"/>
  <c r="AF88" i="27"/>
  <c r="AF89" i="27"/>
  <c r="AF90" i="27"/>
  <c r="AF91" i="27"/>
  <c r="AF92" i="27"/>
  <c r="AF93" i="27"/>
  <c r="AF94" i="27"/>
  <c r="AF95" i="27"/>
  <c r="AF96" i="27"/>
  <c r="AF97" i="27"/>
  <c r="AF98" i="27"/>
  <c r="AF99" i="27"/>
  <c r="AF100" i="27"/>
  <c r="AF101" i="27"/>
  <c r="AF102" i="27"/>
  <c r="AF103" i="27"/>
  <c r="AF104" i="27"/>
  <c r="AF105" i="27"/>
  <c r="AF106" i="27"/>
  <c r="AF107" i="27"/>
  <c r="AF108" i="27"/>
  <c r="AF109" i="27"/>
  <c r="AF110" i="27"/>
  <c r="AF111" i="27"/>
  <c r="AF112" i="27"/>
  <c r="AF113" i="27"/>
  <c r="AF114" i="27"/>
  <c r="AF115" i="27"/>
  <c r="AF116" i="27"/>
  <c r="AF117" i="27"/>
  <c r="AF118" i="27"/>
  <c r="AF119" i="27"/>
  <c r="AF120" i="27"/>
  <c r="AF121" i="27"/>
  <c r="AF122" i="27"/>
  <c r="AF123" i="27"/>
  <c r="AF124" i="27"/>
  <c r="AF125" i="27"/>
  <c r="AF126" i="27"/>
  <c r="AF127" i="27"/>
  <c r="AE9" i="27"/>
  <c r="AE10" i="27"/>
  <c r="AE11" i="27"/>
  <c r="AE12" i="27"/>
  <c r="AE13" i="27"/>
  <c r="AE14" i="27"/>
  <c r="AE15" i="27"/>
  <c r="AE16" i="27"/>
  <c r="AE17" i="27"/>
  <c r="AE18" i="27"/>
  <c r="AE19" i="27"/>
  <c r="AE20" i="27"/>
  <c r="AE21" i="27"/>
  <c r="AE22" i="27"/>
  <c r="AE23" i="27"/>
  <c r="AE24" i="27"/>
  <c r="AE25" i="27"/>
  <c r="AE26" i="27"/>
  <c r="AE27" i="27"/>
  <c r="AE28" i="27"/>
  <c r="AE29" i="27"/>
  <c r="AE30" i="27"/>
  <c r="AE31" i="27"/>
  <c r="AE32" i="27"/>
  <c r="AE33" i="27"/>
  <c r="AE34" i="27"/>
  <c r="AE35" i="27"/>
  <c r="AE36" i="27"/>
  <c r="AE37" i="27"/>
  <c r="AE38" i="27"/>
  <c r="AE39" i="27"/>
  <c r="AE40" i="27"/>
  <c r="AE41" i="27"/>
  <c r="AE42" i="27"/>
  <c r="AE43" i="27"/>
  <c r="AE44" i="27"/>
  <c r="AE45" i="27"/>
  <c r="AE46" i="27"/>
  <c r="AE47" i="27"/>
  <c r="AE48" i="27"/>
  <c r="AE49" i="27"/>
  <c r="AE50" i="27"/>
  <c r="AE51" i="27"/>
  <c r="AE52" i="27"/>
  <c r="AE53" i="27"/>
  <c r="AE54" i="27"/>
  <c r="AE55" i="27"/>
  <c r="AE56" i="27"/>
  <c r="AE57" i="27"/>
  <c r="AE58" i="27"/>
  <c r="AE59" i="27"/>
  <c r="AE60" i="27"/>
  <c r="AE61" i="27"/>
  <c r="AE62" i="27"/>
  <c r="AE63" i="27"/>
  <c r="AE64" i="27"/>
  <c r="AE65" i="27"/>
  <c r="AE66" i="27"/>
  <c r="AE67" i="27"/>
  <c r="AE68" i="27"/>
  <c r="AE69" i="27"/>
  <c r="AE70" i="27"/>
  <c r="AE71" i="27"/>
  <c r="AE72" i="27"/>
  <c r="AE73" i="27"/>
  <c r="AE74" i="27"/>
  <c r="AE75" i="27"/>
  <c r="AE76" i="27"/>
  <c r="AE77" i="27"/>
  <c r="AE78" i="27"/>
  <c r="AE79" i="27"/>
  <c r="AE80" i="27"/>
  <c r="AE81" i="27"/>
  <c r="AE82" i="27"/>
  <c r="AE83" i="27"/>
  <c r="AE84" i="27"/>
  <c r="AE85" i="27"/>
  <c r="AE86" i="27"/>
  <c r="AE87" i="27"/>
  <c r="AE88" i="27"/>
  <c r="AE89" i="27"/>
  <c r="AE90" i="27"/>
  <c r="AE91" i="27"/>
  <c r="AE92" i="27"/>
  <c r="AE93" i="27"/>
  <c r="AE94" i="27"/>
  <c r="AE95" i="27"/>
  <c r="AE96" i="27"/>
  <c r="AE97" i="27"/>
  <c r="AE98" i="27"/>
  <c r="AE99" i="27"/>
  <c r="AE100" i="27"/>
  <c r="AE101" i="27"/>
  <c r="AE102" i="27"/>
  <c r="AE103" i="27"/>
  <c r="AE104" i="27"/>
  <c r="AE105" i="27"/>
  <c r="AE106" i="27"/>
  <c r="AE107" i="27"/>
  <c r="AE108" i="27"/>
  <c r="AE109" i="27"/>
  <c r="AE110" i="27"/>
  <c r="AE111" i="27"/>
  <c r="AE112" i="27"/>
  <c r="AE113" i="27"/>
  <c r="AE114" i="27"/>
  <c r="AE115" i="27"/>
  <c r="AE116" i="27"/>
  <c r="AE117" i="27"/>
  <c r="AE118" i="27"/>
  <c r="AE119" i="27"/>
  <c r="AE120" i="27"/>
  <c r="AE121" i="27"/>
  <c r="AE122" i="27"/>
  <c r="AE123" i="27"/>
  <c r="AE124" i="27"/>
  <c r="AE125" i="27"/>
  <c r="AE126" i="27"/>
  <c r="AE127" i="27"/>
  <c r="AE8" i="27"/>
  <c r="P44" i="24" l="1"/>
  <c r="P45" i="24"/>
  <c r="AN12" i="26" l="1"/>
  <c r="AN11" i="26"/>
  <c r="AN10" i="26"/>
  <c r="AN9" i="26"/>
  <c r="AN8" i="26"/>
  <c r="AN7" i="26"/>
  <c r="AN6" i="26"/>
  <c r="AN5" i="26"/>
  <c r="AN4" i="26"/>
  <c r="H4" i="26"/>
  <c r="F4" i="26"/>
  <c r="D4" i="26"/>
  <c r="J50" i="24" l="1"/>
  <c r="B5" i="17" l="1"/>
  <c r="A10" i="16" l="1"/>
  <c r="F49" i="16" l="1"/>
  <c r="B4" i="16" s="1"/>
  <c r="C5" i="10" l="1"/>
  <c r="C4" i="8"/>
  <c r="H10" i="16" l="1"/>
  <c r="G10" i="16"/>
  <c r="F10" i="16"/>
  <c r="E10" i="16"/>
  <c r="D10" i="16"/>
  <c r="C10" i="16"/>
  <c r="B10" i="16"/>
  <c r="G49" i="16"/>
  <c r="C4" i="16" s="1"/>
  <c r="C12" i="16" l="1"/>
  <c r="E4" i="16" s="1"/>
  <c r="D4" i="16"/>
  <c r="C6" i="16"/>
  <c r="F4" i="16" l="1"/>
  <c r="E5" i="16"/>
  <c r="G37" i="19"/>
  <c r="G38" i="19"/>
  <c r="G39" i="19"/>
  <c r="G40" i="19"/>
  <c r="G41" i="19"/>
  <c r="G42" i="19"/>
  <c r="G43" i="19"/>
  <c r="G44" i="19"/>
  <c r="G45" i="19"/>
  <c r="G46" i="19"/>
  <c r="G47" i="19"/>
  <c r="G36" i="19"/>
  <c r="E37" i="19"/>
  <c r="E38" i="19"/>
  <c r="E39" i="19"/>
  <c r="E40" i="19"/>
  <c r="E41" i="19"/>
  <c r="E42" i="19"/>
  <c r="E43" i="19"/>
  <c r="E44" i="19"/>
  <c r="E45" i="19"/>
  <c r="E46" i="19"/>
  <c r="E47" i="19"/>
  <c r="E36" i="19"/>
  <c r="C37" i="19"/>
  <c r="C38" i="19"/>
  <c r="C39" i="19"/>
  <c r="C40" i="19"/>
  <c r="C41" i="19"/>
  <c r="C42" i="19"/>
  <c r="H42" i="19" s="1"/>
  <c r="C43" i="19"/>
  <c r="H43" i="19" s="1"/>
  <c r="C44" i="19"/>
  <c r="C45" i="19"/>
  <c r="C46" i="19"/>
  <c r="C47" i="19"/>
  <c r="H47" i="19" s="1"/>
  <c r="C36" i="19"/>
  <c r="G20" i="15"/>
  <c r="H46" i="19" l="1"/>
  <c r="H45" i="19"/>
  <c r="H41" i="19"/>
  <c r="H40" i="19"/>
  <c r="H39" i="19"/>
  <c r="H38" i="19"/>
  <c r="H37" i="19"/>
  <c r="H36" i="19"/>
  <c r="H44" i="19"/>
  <c r="D40" i="15" l="1"/>
  <c r="H48" i="19"/>
  <c r="C7" i="19" s="1"/>
  <c r="D15" i="15"/>
  <c r="E4" i="15" l="1"/>
  <c r="E5" i="15" s="1"/>
  <c r="A17" i="16" l="1"/>
  <c r="A19" i="16" s="1"/>
  <c r="C4" i="13" l="1"/>
  <c r="C4" i="9"/>
  <c r="C5" i="9" s="1"/>
  <c r="F24" i="12"/>
  <c r="B4" i="12" s="1"/>
  <c r="D5" i="11" l="1"/>
  <c r="C5" i="13"/>
  <c r="N30" i="41" s="1"/>
  <c r="E26" i="6" l="1"/>
  <c r="B8" i="6" s="1"/>
  <c r="D8" i="6" s="1"/>
  <c r="E25" i="6"/>
  <c r="B7" i="6" s="1"/>
  <c r="E24" i="6"/>
  <c r="E23" i="6"/>
  <c r="B5" i="6" s="1"/>
  <c r="C75" i="7"/>
  <c r="B75" i="7"/>
  <c r="C33" i="32"/>
  <c r="B33" i="32"/>
  <c r="G32" i="32"/>
  <c r="D31" i="32"/>
  <c r="E31" i="32" s="1"/>
  <c r="B6" i="6" l="1"/>
  <c r="B9" i="6" s="1"/>
  <c r="E27" i="6"/>
  <c r="G31" i="32"/>
  <c r="AD22" i="41"/>
  <c r="D14" i="32" l="1"/>
  <c r="G13" i="32" s="1"/>
  <c r="B4" i="32" s="1"/>
  <c r="B13" i="5" l="1"/>
  <c r="B14" i="5" s="1"/>
  <c r="J39" i="30"/>
  <c r="D55" i="4" s="1"/>
  <c r="I60" i="4" s="1"/>
  <c r="R14" i="41" l="1"/>
  <c r="E42" i="5"/>
  <c r="BF23" i="26"/>
  <c r="C59" i="5"/>
  <c r="C60" i="5" s="1"/>
  <c r="C37" i="24"/>
  <c r="J52" i="24"/>
  <c r="X12" i="24"/>
  <c r="X11" i="24"/>
  <c r="X9" i="24"/>
  <c r="X10" i="24"/>
  <c r="BG23" i="26" l="1"/>
  <c r="D56" i="24"/>
  <c r="E8" i="5"/>
  <c r="B6" i="5"/>
  <c r="O54" i="24"/>
  <c r="D54" i="24"/>
  <c r="J53" i="24"/>
  <c r="I53" i="24"/>
  <c r="F54" i="24"/>
  <c r="E54" i="24"/>
  <c r="G53" i="24"/>
  <c r="I54" i="24"/>
  <c r="L53" i="24"/>
  <c r="J54" i="24"/>
  <c r="M54" i="24"/>
  <c r="H54" i="24"/>
  <c r="L54" i="24"/>
  <c r="E53" i="24"/>
  <c r="G54" i="24"/>
  <c r="M53" i="24"/>
  <c r="K54" i="24"/>
  <c r="N54" i="24"/>
  <c r="O53" i="24"/>
  <c r="D53" i="24"/>
  <c r="F53" i="24"/>
  <c r="H53" i="24"/>
  <c r="N53" i="24"/>
  <c r="K53" i="24"/>
  <c r="BM23" i="26" l="1"/>
  <c r="BJ23" i="26"/>
  <c r="BL23" i="26"/>
  <c r="BP23" i="26"/>
  <c r="BQ23" i="26"/>
  <c r="BR23" i="26"/>
  <c r="BO23" i="26"/>
  <c r="BS23" i="26"/>
  <c r="BH23" i="26"/>
  <c r="BI23" i="26"/>
  <c r="BN23" i="26"/>
  <c r="BK23" i="26"/>
  <c r="B9" i="27"/>
  <c r="B39" i="34" s="1"/>
  <c r="C9" i="27"/>
  <c r="C39" i="34" s="1"/>
  <c r="B10" i="27"/>
  <c r="C10" i="27"/>
  <c r="B11" i="27"/>
  <c r="C11" i="27"/>
  <c r="B12" i="27"/>
  <c r="C12" i="27"/>
  <c r="B13" i="27"/>
  <c r="B27" i="5" s="1"/>
  <c r="C13" i="27"/>
  <c r="B14" i="27"/>
  <c r="C14" i="27"/>
  <c r="B15" i="27"/>
  <c r="B29" i="5" s="1"/>
  <c r="C15" i="27"/>
  <c r="C29" i="5" s="1"/>
  <c r="B16" i="27"/>
  <c r="B30" i="5" s="1"/>
  <c r="C16" i="27"/>
  <c r="C30" i="5" s="1"/>
  <c r="B17" i="27"/>
  <c r="C17" i="27"/>
  <c r="C31" i="5" s="1"/>
  <c r="B18" i="27"/>
  <c r="C18" i="27"/>
  <c r="C32" i="5" s="1"/>
  <c r="B19" i="27"/>
  <c r="B33" i="5" s="1"/>
  <c r="C19" i="27"/>
  <c r="C33" i="5" s="1"/>
  <c r="B20" i="27"/>
  <c r="B34" i="5" s="1"/>
  <c r="C20" i="27"/>
  <c r="C34" i="5" s="1"/>
  <c r="B21" i="27"/>
  <c r="C21" i="27"/>
  <c r="B22" i="27"/>
  <c r="C22" i="27"/>
  <c r="B23" i="27"/>
  <c r="B24" i="27"/>
  <c r="C24" i="27"/>
  <c r="B25" i="27"/>
  <c r="C25" i="27"/>
  <c r="B26" i="27"/>
  <c r="C26" i="27"/>
  <c r="B27" i="27"/>
  <c r="C27" i="27"/>
  <c r="B28" i="27"/>
  <c r="C28" i="27"/>
  <c r="B29" i="27"/>
  <c r="C29" i="27"/>
  <c r="B30" i="27"/>
  <c r="C30" i="27"/>
  <c r="B31" i="27"/>
  <c r="C31" i="27"/>
  <c r="B32" i="27"/>
  <c r="C32" i="27"/>
  <c r="B33" i="27"/>
  <c r="B14" i="9" s="1"/>
  <c r="C33" i="27"/>
  <c r="C14" i="9" s="1"/>
  <c r="F14" i="9" s="1"/>
  <c r="B34" i="27"/>
  <c r="C34" i="27"/>
  <c r="B35" i="27"/>
  <c r="C35" i="27"/>
  <c r="B36" i="27"/>
  <c r="C36" i="27"/>
  <c r="B37" i="27"/>
  <c r="C37" i="27"/>
  <c r="B38" i="27"/>
  <c r="C38" i="27"/>
  <c r="B39" i="27"/>
  <c r="C39" i="27"/>
  <c r="B40" i="27"/>
  <c r="C40" i="27"/>
  <c r="B41" i="27"/>
  <c r="C41" i="27"/>
  <c r="B42" i="27"/>
  <c r="C42" i="27"/>
  <c r="B43" i="27"/>
  <c r="C43" i="27"/>
  <c r="B44" i="27"/>
  <c r="C44" i="27"/>
  <c r="B45" i="27"/>
  <c r="C45" i="27"/>
  <c r="B46" i="27"/>
  <c r="C46" i="27"/>
  <c r="B47" i="27"/>
  <c r="C47" i="27"/>
  <c r="B48" i="27"/>
  <c r="B13" i="4" s="1"/>
  <c r="C48" i="27"/>
  <c r="B49" i="27"/>
  <c r="C49" i="27"/>
  <c r="B50" i="27"/>
  <c r="C50" i="27"/>
  <c r="B51" i="27"/>
  <c r="C51" i="27"/>
  <c r="B52" i="27"/>
  <c r="C52" i="27"/>
  <c r="B53" i="27"/>
  <c r="C53" i="27"/>
  <c r="B54" i="27"/>
  <c r="C54" i="27"/>
  <c r="C18" i="34" s="1"/>
  <c r="B55" i="27"/>
  <c r="I45" i="34" s="1"/>
  <c r="C55" i="27"/>
  <c r="B56" i="27"/>
  <c r="C56" i="27"/>
  <c r="B57" i="27"/>
  <c r="B14" i="4" s="1"/>
  <c r="C57" i="27"/>
  <c r="C14" i="4" s="1"/>
  <c r="L14" i="4" s="1"/>
  <c r="B58" i="27"/>
  <c r="C58" i="27"/>
  <c r="B59" i="27"/>
  <c r="C59" i="27"/>
  <c r="B60" i="27"/>
  <c r="C60" i="27"/>
  <c r="B61" i="27"/>
  <c r="C61" i="27"/>
  <c r="B62" i="27"/>
  <c r="I46" i="34" s="1"/>
  <c r="C62" i="27"/>
  <c r="B63" i="27"/>
  <c r="C63" i="27"/>
  <c r="B64" i="27"/>
  <c r="C64" i="27"/>
  <c r="B65" i="27"/>
  <c r="C65" i="27"/>
  <c r="B66" i="27"/>
  <c r="C66" i="27"/>
  <c r="B67" i="27"/>
  <c r="C67" i="27"/>
  <c r="B68" i="27"/>
  <c r="C68" i="27"/>
  <c r="B69" i="27"/>
  <c r="B15" i="4" s="1"/>
  <c r="C69" i="27"/>
  <c r="C15" i="4" s="1"/>
  <c r="L15" i="4" s="1"/>
  <c r="B70" i="27"/>
  <c r="B16" i="4" s="1"/>
  <c r="C70" i="27"/>
  <c r="C16" i="4" s="1"/>
  <c r="L16" i="4" s="1"/>
  <c r="B71" i="27"/>
  <c r="B17" i="4" s="1"/>
  <c r="C71" i="27"/>
  <c r="C17" i="4" s="1"/>
  <c r="L17" i="4" s="1"/>
  <c r="B72" i="27"/>
  <c r="C72" i="27"/>
  <c r="B73" i="27"/>
  <c r="C73" i="27"/>
  <c r="B74" i="27"/>
  <c r="C74" i="27"/>
  <c r="B75" i="27"/>
  <c r="C75" i="27"/>
  <c r="B76" i="27"/>
  <c r="C76" i="27"/>
  <c r="B77" i="27"/>
  <c r="C77" i="27"/>
  <c r="B78" i="27"/>
  <c r="C78" i="27"/>
  <c r="B79" i="27"/>
  <c r="C79" i="27"/>
  <c r="B80" i="27"/>
  <c r="C80" i="27"/>
  <c r="B81" i="27"/>
  <c r="C81" i="27"/>
  <c r="B82" i="27"/>
  <c r="C82" i="27"/>
  <c r="B83" i="27"/>
  <c r="C83" i="27"/>
  <c r="B84" i="27"/>
  <c r="C84" i="27"/>
  <c r="B85" i="27"/>
  <c r="C85" i="27"/>
  <c r="B86" i="27"/>
  <c r="C86" i="27"/>
  <c r="B87" i="27"/>
  <c r="C87" i="27"/>
  <c r="B88" i="27"/>
  <c r="C88" i="27"/>
  <c r="B89" i="27"/>
  <c r="C89" i="27"/>
  <c r="B90" i="27"/>
  <c r="C90" i="27"/>
  <c r="B91" i="27"/>
  <c r="C91" i="27"/>
  <c r="B92" i="27"/>
  <c r="C92" i="27"/>
  <c r="B93" i="27"/>
  <c r="C93" i="27"/>
  <c r="B94" i="27"/>
  <c r="C94" i="27"/>
  <c r="B95" i="27"/>
  <c r="C95" i="27"/>
  <c r="B96" i="27"/>
  <c r="C96" i="27"/>
  <c r="B97" i="27"/>
  <c r="C97" i="27"/>
  <c r="B98" i="27"/>
  <c r="C98" i="27"/>
  <c r="B99" i="27"/>
  <c r="C99" i="27"/>
  <c r="B100" i="27"/>
  <c r="C100" i="27"/>
  <c r="B101" i="27"/>
  <c r="C101" i="27"/>
  <c r="B102" i="27"/>
  <c r="C102" i="27"/>
  <c r="B103" i="27"/>
  <c r="C103" i="27"/>
  <c r="B104" i="27"/>
  <c r="C104" i="27"/>
  <c r="B105" i="27"/>
  <c r="C105" i="27"/>
  <c r="B106" i="27"/>
  <c r="C106" i="27"/>
  <c r="B107" i="27"/>
  <c r="C107" i="27"/>
  <c r="B108" i="27"/>
  <c r="C108" i="27"/>
  <c r="B109" i="27"/>
  <c r="C109" i="27"/>
  <c r="B110" i="27"/>
  <c r="C110" i="27"/>
  <c r="B111" i="27"/>
  <c r="C111" i="27"/>
  <c r="B112" i="27"/>
  <c r="C112" i="27"/>
  <c r="B113" i="27"/>
  <c r="C113" i="27"/>
  <c r="B114" i="27"/>
  <c r="C114" i="27"/>
  <c r="B115" i="27"/>
  <c r="C115" i="27"/>
  <c r="B116" i="27"/>
  <c r="C116" i="27"/>
  <c r="B117" i="27"/>
  <c r="C117" i="27"/>
  <c r="B118" i="27"/>
  <c r="C118" i="27"/>
  <c r="B119" i="27"/>
  <c r="C119" i="27"/>
  <c r="B120" i="27"/>
  <c r="C120" i="27"/>
  <c r="B121" i="27"/>
  <c r="C121" i="27"/>
  <c r="B122" i="27"/>
  <c r="C122" i="27"/>
  <c r="B123" i="27"/>
  <c r="C123" i="27"/>
  <c r="B124" i="27"/>
  <c r="C124" i="27"/>
  <c r="B125" i="27"/>
  <c r="C125" i="27"/>
  <c r="B126" i="27"/>
  <c r="C126" i="27"/>
  <c r="B127" i="27"/>
  <c r="C127" i="27"/>
  <c r="C8" i="27"/>
  <c r="C10" i="22" s="1"/>
  <c r="B8" i="27"/>
  <c r="B22" i="5" l="1"/>
  <c r="B10" i="22"/>
  <c r="E18" i="34"/>
  <c r="G18" i="34" s="1"/>
  <c r="L18" i="34"/>
  <c r="I48" i="34"/>
  <c r="I49" i="34"/>
  <c r="B18" i="34"/>
  <c r="I50" i="34"/>
  <c r="I51" i="34"/>
  <c r="C17" i="34"/>
  <c r="E17" i="34" s="1"/>
  <c r="G17" i="34" s="1"/>
  <c r="B31" i="5"/>
  <c r="I47" i="34"/>
  <c r="B17" i="34"/>
  <c r="B38" i="34"/>
  <c r="B13" i="9"/>
  <c r="C38" i="34"/>
  <c r="G38" i="34" s="1"/>
  <c r="C22" i="5"/>
  <c r="C12" i="22"/>
  <c r="L12" i="22" s="1"/>
  <c r="C27" i="5"/>
  <c r="C33" i="34"/>
  <c r="C40" i="34"/>
  <c r="B33" i="34"/>
  <c r="B40" i="34"/>
  <c r="B31" i="34"/>
  <c r="B35" i="5"/>
  <c r="C28" i="5"/>
  <c r="C16" i="34"/>
  <c r="C13" i="4"/>
  <c r="L13" i="4" s="1"/>
  <c r="C14" i="13"/>
  <c r="F14" i="13" s="1"/>
  <c r="C24" i="5"/>
  <c r="C37" i="5"/>
  <c r="C11" i="4"/>
  <c r="L11" i="4" s="1"/>
  <c r="C31" i="34"/>
  <c r="G31" i="34" s="1"/>
  <c r="C35" i="5"/>
  <c r="B29" i="29"/>
  <c r="B32" i="5"/>
  <c r="B28" i="5"/>
  <c r="B16" i="34"/>
  <c r="B39" i="5"/>
  <c r="B26" i="5"/>
  <c r="H69" i="4"/>
  <c r="B14" i="13"/>
  <c r="B37" i="5"/>
  <c r="B24" i="5"/>
  <c r="C25" i="5"/>
  <c r="C38" i="5"/>
  <c r="C12" i="4"/>
  <c r="L12" i="4" s="1"/>
  <c r="C32" i="34"/>
  <c r="C23" i="5"/>
  <c r="C36" i="5"/>
  <c r="B25" i="5"/>
  <c r="B38" i="5"/>
  <c r="B32" i="34"/>
  <c r="B23" i="5"/>
  <c r="B36" i="5"/>
  <c r="C39" i="5"/>
  <c r="C26" i="5"/>
  <c r="I10" i="34"/>
  <c r="B11" i="4"/>
  <c r="I12" i="34"/>
  <c r="I11" i="34"/>
  <c r="B12" i="4"/>
  <c r="B28" i="29"/>
  <c r="B17" i="19"/>
  <c r="B24" i="29"/>
  <c r="B20" i="29"/>
  <c r="B24" i="34"/>
  <c r="B19" i="29"/>
  <c r="B23" i="34"/>
  <c r="C13" i="22"/>
  <c r="L13" i="22" s="1"/>
  <c r="C27" i="29"/>
  <c r="C18" i="19"/>
  <c r="I18" i="19" s="1"/>
  <c r="C25" i="29"/>
  <c r="C22" i="7"/>
  <c r="C23" i="29"/>
  <c r="C21" i="29"/>
  <c r="B27" i="29"/>
  <c r="B26" i="34"/>
  <c r="B18" i="19"/>
  <c r="B25" i="29"/>
  <c r="B22" i="7"/>
  <c r="B23" i="29"/>
  <c r="B21" i="29"/>
  <c r="B26" i="29"/>
  <c r="B25" i="34"/>
  <c r="B21" i="7"/>
  <c r="B22" i="29"/>
  <c r="C19" i="29"/>
  <c r="C14" i="22"/>
  <c r="L14" i="22" s="1"/>
  <c r="C28" i="29"/>
  <c r="C26" i="29"/>
  <c r="C17" i="19"/>
  <c r="I17" i="19" s="1"/>
  <c r="C24" i="29"/>
  <c r="C21" i="7"/>
  <c r="C22" i="29"/>
  <c r="C20" i="29"/>
  <c r="C29" i="29"/>
  <c r="B19" i="19"/>
  <c r="B55" i="16"/>
  <c r="B19" i="7"/>
  <c r="C15" i="8"/>
  <c r="F15" i="8" s="1"/>
  <c r="C20" i="7"/>
  <c r="C11" i="22"/>
  <c r="L11" i="22" s="1"/>
  <c r="B13" i="8"/>
  <c r="B18" i="7"/>
  <c r="B53" i="16"/>
  <c r="B15" i="8"/>
  <c r="B20" i="7"/>
  <c r="C13" i="8"/>
  <c r="F13" i="8" s="1"/>
  <c r="C18" i="7"/>
  <c r="C53" i="16"/>
  <c r="I53" i="16" s="1"/>
  <c r="C19" i="19"/>
  <c r="I19" i="19" s="1"/>
  <c r="C55" i="16"/>
  <c r="I55" i="16" s="1"/>
  <c r="C19" i="7"/>
  <c r="L10" i="22"/>
  <c r="B15" i="19"/>
  <c r="B13" i="19"/>
  <c r="B8" i="15"/>
  <c r="B12" i="19"/>
  <c r="B13" i="13"/>
  <c r="C16" i="19"/>
  <c r="I16" i="19" s="1"/>
  <c r="C9" i="15"/>
  <c r="C14" i="19"/>
  <c r="I14" i="19" s="1"/>
  <c r="C15" i="13"/>
  <c r="F15" i="13" s="1"/>
  <c r="C12" i="19"/>
  <c r="I12" i="19" s="1"/>
  <c r="C13" i="13"/>
  <c r="F13" i="13" s="1"/>
  <c r="C8" i="15"/>
  <c r="I8" i="15" s="1"/>
  <c r="C13" i="9"/>
  <c r="F13" i="9" s="1"/>
  <c r="B16" i="19"/>
  <c r="B9" i="15"/>
  <c r="B15" i="9"/>
  <c r="B14" i="19"/>
  <c r="B15" i="13"/>
  <c r="C15" i="19"/>
  <c r="I15" i="19" s="1"/>
  <c r="C13" i="19"/>
  <c r="I13" i="19" s="1"/>
  <c r="C40" i="5"/>
  <c r="C15" i="9"/>
  <c r="F15" i="9" s="1"/>
  <c r="C41" i="5"/>
  <c r="B40" i="5"/>
  <c r="B41" i="5"/>
  <c r="D33" i="24"/>
  <c r="P27" i="24"/>
  <c r="Q27" i="24"/>
  <c r="P28" i="24"/>
  <c r="Q28" i="24"/>
  <c r="P29" i="24"/>
  <c r="Q29" i="24"/>
  <c r="P30" i="24"/>
  <c r="Q30" i="24"/>
  <c r="P31" i="24"/>
  <c r="Q31" i="24"/>
  <c r="P32" i="24"/>
  <c r="Q32" i="24"/>
  <c r="Q26" i="24"/>
  <c r="P26" i="24"/>
  <c r="Q23" i="24"/>
  <c r="P23" i="24"/>
  <c r="P24" i="24"/>
  <c r="Q24" i="24"/>
  <c r="Q22" i="24"/>
  <c r="P22" i="24"/>
  <c r="E33" i="24"/>
  <c r="F33" i="24"/>
  <c r="G33" i="24"/>
  <c r="H33" i="24"/>
  <c r="I33" i="24"/>
  <c r="J33" i="24"/>
  <c r="K33" i="24"/>
  <c r="L33" i="24"/>
  <c r="M33" i="24"/>
  <c r="N33" i="24"/>
  <c r="O33" i="24"/>
  <c r="E25" i="24"/>
  <c r="F25" i="24"/>
  <c r="G25" i="24"/>
  <c r="H25" i="24"/>
  <c r="I25" i="24"/>
  <c r="J25" i="24"/>
  <c r="K25" i="24"/>
  <c r="L25" i="24"/>
  <c r="M25" i="24"/>
  <c r="N25" i="24"/>
  <c r="O25" i="24"/>
  <c r="D25" i="24"/>
  <c r="E17" i="24"/>
  <c r="F17" i="24"/>
  <c r="G17" i="24"/>
  <c r="H17" i="24"/>
  <c r="I17" i="24"/>
  <c r="J17" i="24"/>
  <c r="K17" i="24"/>
  <c r="L17" i="24"/>
  <c r="M17" i="24"/>
  <c r="N17" i="24"/>
  <c r="O17" i="24"/>
  <c r="D17" i="24"/>
  <c r="E9" i="24"/>
  <c r="F9" i="24"/>
  <c r="G9" i="24"/>
  <c r="H9" i="24"/>
  <c r="I9" i="24"/>
  <c r="J9" i="24"/>
  <c r="K9" i="24"/>
  <c r="L9" i="24"/>
  <c r="M9" i="24"/>
  <c r="N9" i="24"/>
  <c r="O9" i="24"/>
  <c r="D9" i="24"/>
  <c r="Q3" i="27"/>
  <c r="G3" i="27"/>
  <c r="L3" i="26"/>
  <c r="C3" i="26"/>
  <c r="D4" i="1"/>
  <c r="D4" i="39" s="1"/>
  <c r="BF21" i="26"/>
  <c r="BF22" i="26"/>
  <c r="H131" i="26"/>
  <c r="H132" i="26"/>
  <c r="H133" i="26"/>
  <c r="H134" i="26"/>
  <c r="H135" i="26"/>
  <c r="H136" i="26"/>
  <c r="H137" i="26"/>
  <c r="H138" i="26"/>
  <c r="H139" i="26"/>
  <c r="H140" i="26"/>
  <c r="L17" i="34" l="1"/>
  <c r="E33" i="35"/>
  <c r="F33" i="35" s="1"/>
  <c r="B21" i="38"/>
  <c r="D21" i="38" s="1"/>
  <c r="E24" i="35"/>
  <c r="F24" i="35" s="1"/>
  <c r="B15" i="38"/>
  <c r="D15" i="38" s="1"/>
  <c r="B15" i="37"/>
  <c r="E32" i="35"/>
  <c r="F32" i="35" s="1"/>
  <c r="B20" i="38"/>
  <c r="D20" i="38" s="1"/>
  <c r="F7" i="26"/>
  <c r="F8" i="26"/>
  <c r="E26" i="35"/>
  <c r="F26" i="35" s="1"/>
  <c r="B16" i="38"/>
  <c r="D16" i="38" s="1"/>
  <c r="E31" i="35"/>
  <c r="F31" i="35" s="1"/>
  <c r="B19" i="38"/>
  <c r="D19" i="38" s="1"/>
  <c r="B17" i="37"/>
  <c r="B13" i="37"/>
  <c r="B13" i="38"/>
  <c r="D13" i="38" s="1"/>
  <c r="E18" i="35"/>
  <c r="B12" i="38"/>
  <c r="D12" i="38" s="1"/>
  <c r="D4" i="38" s="1"/>
  <c r="D5" i="38" s="1"/>
  <c r="C28" i="1" s="1"/>
  <c r="C20" i="40" s="1"/>
  <c r="B12" i="37"/>
  <c r="E22" i="35"/>
  <c r="F22" i="35" s="1"/>
  <c r="B14" i="38"/>
  <c r="D14" i="38" s="1"/>
  <c r="B14" i="37"/>
  <c r="E28" i="35"/>
  <c r="F28" i="35" s="1"/>
  <c r="B17" i="38"/>
  <c r="D17" i="38" s="1"/>
  <c r="E30" i="35"/>
  <c r="F30" i="35" s="1"/>
  <c r="B18" i="38"/>
  <c r="D18" i="38" s="1"/>
  <c r="B16" i="37"/>
  <c r="Y32" i="26"/>
  <c r="X32" i="26"/>
  <c r="I139" i="26"/>
  <c r="BF138" i="26"/>
  <c r="BG138" i="26" s="1"/>
  <c r="I131" i="26"/>
  <c r="BF130" i="26"/>
  <c r="BG130" i="26" s="1"/>
  <c r="BF126" i="26"/>
  <c r="BG126" i="26" s="1"/>
  <c r="BF122" i="26"/>
  <c r="BG122" i="26" s="1"/>
  <c r="BF118" i="26"/>
  <c r="BG118" i="26" s="1"/>
  <c r="BF114" i="26"/>
  <c r="BG114" i="26" s="1"/>
  <c r="BF110" i="26"/>
  <c r="BG110" i="26" s="1"/>
  <c r="BF106" i="26"/>
  <c r="BG106" i="26" s="1"/>
  <c r="BF102" i="26"/>
  <c r="BG102" i="26" s="1"/>
  <c r="BF98" i="26"/>
  <c r="BG98" i="26" s="1"/>
  <c r="BF94" i="26"/>
  <c r="BG94" i="26" s="1"/>
  <c r="BF90" i="26"/>
  <c r="BG90" i="26" s="1"/>
  <c r="BF86" i="26"/>
  <c r="BG86" i="26" s="1"/>
  <c r="BF82" i="26"/>
  <c r="BG82" i="26" s="1"/>
  <c r="BQ82" i="26" s="1"/>
  <c r="BF78" i="26"/>
  <c r="BG78" i="26" s="1"/>
  <c r="BF74" i="26"/>
  <c r="BG74" i="26" s="1"/>
  <c r="BF70" i="26"/>
  <c r="BG70" i="26" s="1"/>
  <c r="BF66" i="26"/>
  <c r="BG66" i="26" s="1"/>
  <c r="BF62" i="26"/>
  <c r="BG62" i="26" s="1"/>
  <c r="BF58" i="26"/>
  <c r="BG58" i="26" s="1"/>
  <c r="BF54" i="26"/>
  <c r="BG54" i="26" s="1"/>
  <c r="BF50" i="26"/>
  <c r="BG50" i="26" s="1"/>
  <c r="BF46" i="26"/>
  <c r="BG46" i="26" s="1"/>
  <c r="BF42" i="26"/>
  <c r="BG42" i="26" s="1"/>
  <c r="BF38" i="26"/>
  <c r="BG38" i="26" s="1"/>
  <c r="BF34" i="26"/>
  <c r="BG34" i="26" s="1"/>
  <c r="BF30" i="26"/>
  <c r="BG30" i="26" s="1"/>
  <c r="BF26" i="26"/>
  <c r="BG26" i="26" s="1"/>
  <c r="BG21" i="26"/>
  <c r="I135" i="26"/>
  <c r="BF134" i="26"/>
  <c r="BG134" i="26" s="1"/>
  <c r="I138" i="26"/>
  <c r="BF137" i="26"/>
  <c r="BG137" i="26" s="1"/>
  <c r="I134" i="26"/>
  <c r="BF133" i="26"/>
  <c r="BG133" i="26" s="1"/>
  <c r="BF129" i="26"/>
  <c r="BG129" i="26" s="1"/>
  <c r="BF125" i="26"/>
  <c r="BG125" i="26" s="1"/>
  <c r="BF121" i="26"/>
  <c r="BG121" i="26" s="1"/>
  <c r="BF117" i="26"/>
  <c r="BG117" i="26" s="1"/>
  <c r="BF113" i="26"/>
  <c r="BG113" i="26" s="1"/>
  <c r="BF109" i="26"/>
  <c r="BG109" i="26" s="1"/>
  <c r="BF105" i="26"/>
  <c r="BG105" i="26" s="1"/>
  <c r="BF101" i="26"/>
  <c r="BG101" i="26" s="1"/>
  <c r="BF97" i="26"/>
  <c r="BG97" i="26" s="1"/>
  <c r="BF93" i="26"/>
  <c r="BG93" i="26" s="1"/>
  <c r="BF89" i="26"/>
  <c r="BG89" i="26" s="1"/>
  <c r="BF85" i="26"/>
  <c r="BG85" i="26" s="1"/>
  <c r="BF81" i="26"/>
  <c r="BG81" i="26" s="1"/>
  <c r="BF77" i="26"/>
  <c r="BG77" i="26" s="1"/>
  <c r="BF73" i="26"/>
  <c r="BG73" i="26" s="1"/>
  <c r="BF69" i="26"/>
  <c r="BG69" i="26" s="1"/>
  <c r="BF65" i="26"/>
  <c r="BG65" i="26" s="1"/>
  <c r="BF61" i="26"/>
  <c r="BG61" i="26" s="1"/>
  <c r="BF57" i="26"/>
  <c r="BG57" i="26" s="1"/>
  <c r="BF53" i="26"/>
  <c r="BG53" i="26" s="1"/>
  <c r="BF49" i="26"/>
  <c r="BG49" i="26" s="1"/>
  <c r="BF45" i="26"/>
  <c r="BG45" i="26" s="1"/>
  <c r="BF41" i="26"/>
  <c r="BG41" i="26" s="1"/>
  <c r="BF37" i="26"/>
  <c r="BG37" i="26" s="1"/>
  <c r="BF33" i="26"/>
  <c r="BG33" i="26" s="1"/>
  <c r="BF29" i="26"/>
  <c r="BG29" i="26" s="1"/>
  <c r="BF25" i="26"/>
  <c r="BG25" i="26" s="1"/>
  <c r="I133" i="26"/>
  <c r="BF132" i="26"/>
  <c r="BG132" i="26" s="1"/>
  <c r="BF128" i="26"/>
  <c r="BG128" i="26" s="1"/>
  <c r="BF124" i="26"/>
  <c r="BG124" i="26" s="1"/>
  <c r="BF120" i="26"/>
  <c r="BG120" i="26" s="1"/>
  <c r="BF116" i="26"/>
  <c r="BG116" i="26" s="1"/>
  <c r="BF112" i="26"/>
  <c r="BG112" i="26" s="1"/>
  <c r="BF108" i="26"/>
  <c r="BG108" i="26" s="1"/>
  <c r="BF104" i="26"/>
  <c r="BG104" i="26" s="1"/>
  <c r="BF100" i="26"/>
  <c r="BG100" i="26" s="1"/>
  <c r="BF96" i="26"/>
  <c r="BG96" i="26" s="1"/>
  <c r="BF92" i="26"/>
  <c r="BG92" i="26" s="1"/>
  <c r="BF88" i="26"/>
  <c r="BG88" i="26" s="1"/>
  <c r="BF84" i="26"/>
  <c r="BG84" i="26" s="1"/>
  <c r="BF80" i="26"/>
  <c r="BG80" i="26" s="1"/>
  <c r="BF76" i="26"/>
  <c r="BG76" i="26" s="1"/>
  <c r="BF72" i="26"/>
  <c r="BG72" i="26" s="1"/>
  <c r="BF68" i="26"/>
  <c r="BG68" i="26" s="1"/>
  <c r="BF64" i="26"/>
  <c r="BG64" i="26" s="1"/>
  <c r="BF60" i="26"/>
  <c r="BG60" i="26" s="1"/>
  <c r="BF56" i="26"/>
  <c r="BG56" i="26" s="1"/>
  <c r="BF52" i="26"/>
  <c r="BG52" i="26" s="1"/>
  <c r="BF48" i="26"/>
  <c r="BG48" i="26" s="1"/>
  <c r="BH48" i="26" s="1"/>
  <c r="BF44" i="26"/>
  <c r="BG44" i="26" s="1"/>
  <c r="BF40" i="26"/>
  <c r="BG40" i="26" s="1"/>
  <c r="BF36" i="26"/>
  <c r="BG36" i="26" s="1"/>
  <c r="BF32" i="26"/>
  <c r="BG32" i="26" s="1"/>
  <c r="BF28" i="26"/>
  <c r="I137" i="26"/>
  <c r="BF136" i="26"/>
  <c r="BG136" i="26" s="1"/>
  <c r="I140" i="26"/>
  <c r="BF139" i="26"/>
  <c r="BG139" i="26" s="1"/>
  <c r="I136" i="26"/>
  <c r="BF135" i="26"/>
  <c r="BG135" i="26" s="1"/>
  <c r="I132" i="26"/>
  <c r="BF131" i="26"/>
  <c r="BG131" i="26" s="1"/>
  <c r="BF127" i="26"/>
  <c r="BG127" i="26" s="1"/>
  <c r="BF123" i="26"/>
  <c r="BG123" i="26" s="1"/>
  <c r="BF119" i="26"/>
  <c r="BG119" i="26" s="1"/>
  <c r="BF115" i="26"/>
  <c r="BG115" i="26" s="1"/>
  <c r="BF111" i="26"/>
  <c r="BG111" i="26" s="1"/>
  <c r="BF107" i="26"/>
  <c r="BG107" i="26" s="1"/>
  <c r="BF103" i="26"/>
  <c r="BG103" i="26" s="1"/>
  <c r="BF99" i="26"/>
  <c r="BG99" i="26" s="1"/>
  <c r="BF95" i="26"/>
  <c r="BG95" i="26" s="1"/>
  <c r="BF91" i="26"/>
  <c r="BG91" i="26" s="1"/>
  <c r="BF87" i="26"/>
  <c r="BG87" i="26" s="1"/>
  <c r="BF83" i="26"/>
  <c r="BG83" i="26" s="1"/>
  <c r="BF79" i="26"/>
  <c r="BG79" i="26" s="1"/>
  <c r="BF75" i="26"/>
  <c r="BG75" i="26" s="1"/>
  <c r="BF71" i="26"/>
  <c r="BG71" i="26" s="1"/>
  <c r="BF67" i="26"/>
  <c r="BG67" i="26" s="1"/>
  <c r="BF63" i="26"/>
  <c r="BG63" i="26" s="1"/>
  <c r="BF59" i="26"/>
  <c r="BG59" i="26" s="1"/>
  <c r="BF55" i="26"/>
  <c r="BG55" i="26" s="1"/>
  <c r="BF51" i="26"/>
  <c r="BG51" i="26" s="1"/>
  <c r="BF47" i="26"/>
  <c r="BG47" i="26" s="1"/>
  <c r="BF43" i="26"/>
  <c r="BG43" i="26" s="1"/>
  <c r="BF39" i="26"/>
  <c r="BG39" i="26" s="1"/>
  <c r="BF35" i="26"/>
  <c r="BG35" i="26" s="1"/>
  <c r="BF31" i="26"/>
  <c r="BG31" i="26" s="1"/>
  <c r="BF27" i="26"/>
  <c r="BG22" i="26"/>
  <c r="BI22" i="26" s="1"/>
  <c r="BF24" i="26"/>
  <c r="BG24" i="26" s="1"/>
  <c r="E16" i="34"/>
  <c r="E27" i="34" s="1"/>
  <c r="L16" i="34"/>
  <c r="A9" i="33"/>
  <c r="C9" i="33" s="1"/>
  <c r="D4" i="33" s="1"/>
  <c r="D5" i="33" s="1"/>
  <c r="C19" i="1" s="1"/>
  <c r="C14" i="40" s="1"/>
  <c r="E20" i="35"/>
  <c r="F20" i="35" s="1"/>
  <c r="F18" i="35"/>
  <c r="D34" i="24"/>
  <c r="L18" i="24"/>
  <c r="H18" i="24"/>
  <c r="M18" i="24"/>
  <c r="G18" i="24"/>
  <c r="N18" i="24"/>
  <c r="E18" i="24"/>
  <c r="D18" i="24"/>
  <c r="O34" i="24"/>
  <c r="K34" i="24"/>
  <c r="L34" i="24"/>
  <c r="R23" i="24"/>
  <c r="F18" i="24"/>
  <c r="I18" i="24"/>
  <c r="O18" i="24"/>
  <c r="K18" i="24"/>
  <c r="J18" i="24"/>
  <c r="N34" i="24"/>
  <c r="J34" i="24"/>
  <c r="F34" i="24"/>
  <c r="Q33" i="24"/>
  <c r="H34" i="24"/>
  <c r="M34" i="24"/>
  <c r="I34" i="24"/>
  <c r="E34" i="24"/>
  <c r="P25" i="24"/>
  <c r="R26" i="24"/>
  <c r="R29" i="24"/>
  <c r="R27" i="24"/>
  <c r="G34" i="24"/>
  <c r="R32" i="24"/>
  <c r="R30" i="24"/>
  <c r="Q25" i="24"/>
  <c r="R28" i="24"/>
  <c r="R24" i="24"/>
  <c r="R31" i="24"/>
  <c r="P33" i="24"/>
  <c r="S34" i="24" s="1"/>
  <c r="R22" i="24"/>
  <c r="L3" i="28"/>
  <c r="G3" i="28"/>
  <c r="D26" i="1"/>
  <c r="D15" i="39" s="1"/>
  <c r="D24" i="1"/>
  <c r="D14" i="39" s="1"/>
  <c r="D21" i="1"/>
  <c r="D13" i="39" s="1"/>
  <c r="D17" i="1"/>
  <c r="D12" i="39" s="1"/>
  <c r="D13" i="1"/>
  <c r="D11" i="39" s="1"/>
  <c r="D10" i="1"/>
  <c r="D9" i="39" s="1"/>
  <c r="D8" i="1"/>
  <c r="D8" i="39" s="1"/>
  <c r="BN67" i="26" l="1"/>
  <c r="BJ67" i="26"/>
  <c r="BO67" i="26"/>
  <c r="BS67" i="26"/>
  <c r="BK67" i="26"/>
  <c r="BP67" i="26"/>
  <c r="BH67" i="26"/>
  <c r="BL67" i="26"/>
  <c r="BQ67" i="26"/>
  <c r="BI67" i="26"/>
  <c r="BM67" i="26"/>
  <c r="BR67" i="26"/>
  <c r="BI76" i="26"/>
  <c r="BM76" i="26"/>
  <c r="BQ76" i="26"/>
  <c r="BJ76" i="26"/>
  <c r="BN76" i="26"/>
  <c r="BR76" i="26"/>
  <c r="BK76" i="26"/>
  <c r="BO76" i="26"/>
  <c r="BS76" i="26"/>
  <c r="BH76" i="26"/>
  <c r="BL76" i="26"/>
  <c r="BP76" i="26"/>
  <c r="BH57" i="26"/>
  <c r="BI57" i="26"/>
  <c r="BK50" i="26"/>
  <c r="BP50" i="26"/>
  <c r="BM50" i="26"/>
  <c r="BQ50" i="26"/>
  <c r="BN50" i="26"/>
  <c r="BR50" i="26"/>
  <c r="BO50" i="26"/>
  <c r="BS50" i="26"/>
  <c r="BR55" i="26"/>
  <c r="BS55" i="26"/>
  <c r="BM55" i="26"/>
  <c r="BO55" i="26"/>
  <c r="BI43" i="26"/>
  <c r="BP43" i="26"/>
  <c r="BM43" i="26"/>
  <c r="BQ43" i="26"/>
  <c r="BN43" i="26"/>
  <c r="BR43" i="26"/>
  <c r="BH43" i="26"/>
  <c r="BO43" i="26"/>
  <c r="BS43" i="26"/>
  <c r="BI59" i="26"/>
  <c r="BN59" i="26"/>
  <c r="BJ59" i="26"/>
  <c r="BO59" i="26"/>
  <c r="BK59" i="26"/>
  <c r="BP59" i="26"/>
  <c r="BH59" i="26"/>
  <c r="BL59" i="26"/>
  <c r="BQ59" i="26"/>
  <c r="BI75" i="26"/>
  <c r="BM75" i="26"/>
  <c r="BQ75" i="26"/>
  <c r="BJ75" i="26"/>
  <c r="BN75" i="26"/>
  <c r="BR75" i="26"/>
  <c r="BK75" i="26"/>
  <c r="BO75" i="26"/>
  <c r="BS75" i="26"/>
  <c r="BL75" i="26"/>
  <c r="BP75" i="26"/>
  <c r="BI52" i="26"/>
  <c r="BN52" i="26"/>
  <c r="BS52" i="26"/>
  <c r="BJ52" i="26"/>
  <c r="BP52" i="26"/>
  <c r="BK52" i="26"/>
  <c r="BQ52" i="26"/>
  <c r="BH52" i="26"/>
  <c r="BL52" i="26"/>
  <c r="BR52" i="26"/>
  <c r="BK68" i="26"/>
  <c r="BO68" i="26"/>
  <c r="BH68" i="26"/>
  <c r="BL68" i="26"/>
  <c r="BI68" i="26"/>
  <c r="BM68" i="26"/>
  <c r="BJ68" i="26"/>
  <c r="BN68" i="26"/>
  <c r="BN65" i="26"/>
  <c r="BI65" i="26"/>
  <c r="BM65" i="26"/>
  <c r="BR65" i="26"/>
  <c r="BJ65" i="26"/>
  <c r="BO65" i="26"/>
  <c r="BS65" i="26"/>
  <c r="BK65" i="26"/>
  <c r="BP65" i="26"/>
  <c r="BH65" i="26"/>
  <c r="BL65" i="26"/>
  <c r="BQ65" i="26"/>
  <c r="BQ81" i="26"/>
  <c r="BR81" i="26"/>
  <c r="BS81" i="26"/>
  <c r="BP81" i="26"/>
  <c r="BJ42" i="26"/>
  <c r="BK42" i="26"/>
  <c r="BL42" i="26"/>
  <c r="BO58" i="26"/>
  <c r="BK58" i="26"/>
  <c r="BP58" i="26"/>
  <c r="BL58" i="26"/>
  <c r="BQ58" i="26"/>
  <c r="BN58" i="26"/>
  <c r="BI74" i="26"/>
  <c r="BM74" i="26"/>
  <c r="BQ74" i="26"/>
  <c r="BJ74" i="26"/>
  <c r="BN74" i="26"/>
  <c r="BR74" i="26"/>
  <c r="BK74" i="26"/>
  <c r="BO74" i="26"/>
  <c r="BS74" i="26"/>
  <c r="BL74" i="26"/>
  <c r="BP74" i="26"/>
  <c r="BH47" i="26"/>
  <c r="BV38" i="26" s="1"/>
  <c r="BI47" i="26"/>
  <c r="BM47" i="26"/>
  <c r="BQ47" i="26"/>
  <c r="BJ47" i="26"/>
  <c r="BN47" i="26"/>
  <c r="BR47" i="26"/>
  <c r="BK47" i="26"/>
  <c r="BO47" i="26"/>
  <c r="BS47" i="26"/>
  <c r="BL47" i="26"/>
  <c r="BP47" i="26"/>
  <c r="BM63" i="26"/>
  <c r="BR63" i="26"/>
  <c r="BK63" i="26"/>
  <c r="BS63" i="26"/>
  <c r="BL63" i="26"/>
  <c r="BI79" i="26"/>
  <c r="BM79" i="26"/>
  <c r="BQ79" i="26"/>
  <c r="BJ79" i="26"/>
  <c r="BN79" i="26"/>
  <c r="BR79" i="26"/>
  <c r="BK79" i="26"/>
  <c r="BO79" i="26"/>
  <c r="BS79" i="26"/>
  <c r="BH79" i="26"/>
  <c r="BL79" i="26"/>
  <c r="BP79" i="26"/>
  <c r="BM56" i="26"/>
  <c r="BJ56" i="26"/>
  <c r="BO56" i="26"/>
  <c r="BS56" i="26"/>
  <c r="BK56" i="26"/>
  <c r="BP56" i="26"/>
  <c r="BH56" i="26"/>
  <c r="BL56" i="26"/>
  <c r="BQ56" i="26"/>
  <c r="BI56" i="26"/>
  <c r="BN56" i="26"/>
  <c r="BR56" i="26"/>
  <c r="BM72" i="26"/>
  <c r="BQ72" i="26"/>
  <c r="BN72" i="26"/>
  <c r="BR72" i="26"/>
  <c r="BO72" i="26"/>
  <c r="BS72" i="26"/>
  <c r="BL72" i="26"/>
  <c r="BP72" i="26"/>
  <c r="BH53" i="26"/>
  <c r="BL53" i="26"/>
  <c r="BP53" i="26"/>
  <c r="BI53" i="26"/>
  <c r="BM53" i="26"/>
  <c r="BQ53" i="26"/>
  <c r="BJ53" i="26"/>
  <c r="BN53" i="26"/>
  <c r="BR53" i="26"/>
  <c r="BK53" i="26"/>
  <c r="BO53" i="26"/>
  <c r="BS53" i="26"/>
  <c r="BH69" i="26"/>
  <c r="BI69" i="26"/>
  <c r="BJ69" i="26"/>
  <c r="BI62" i="26"/>
  <c r="BJ62" i="26"/>
  <c r="BH62" i="26"/>
  <c r="BI78" i="26"/>
  <c r="BM78" i="26"/>
  <c r="BQ78" i="26"/>
  <c r="BJ78" i="26"/>
  <c r="BN78" i="26"/>
  <c r="BR78" i="26"/>
  <c r="BK78" i="26"/>
  <c r="BO78" i="26"/>
  <c r="BS78" i="26"/>
  <c r="BH78" i="26"/>
  <c r="BL78" i="26"/>
  <c r="BP78" i="26"/>
  <c r="BK51" i="26"/>
  <c r="BY42" i="26" s="1"/>
  <c r="BH51" i="26"/>
  <c r="BM51" i="26"/>
  <c r="BQ51" i="26"/>
  <c r="BI51" i="26"/>
  <c r="BN51" i="26"/>
  <c r="BR51" i="26"/>
  <c r="BJ51" i="26"/>
  <c r="BO51" i="26"/>
  <c r="BS51" i="26"/>
  <c r="BL51" i="26"/>
  <c r="BP51" i="26"/>
  <c r="BR83" i="26"/>
  <c r="BS83" i="26"/>
  <c r="BH60" i="26"/>
  <c r="BL60" i="26"/>
  <c r="BP60" i="26"/>
  <c r="BI60" i="26"/>
  <c r="BM60" i="26"/>
  <c r="BQ60" i="26"/>
  <c r="BJ60" i="26"/>
  <c r="BN60" i="26"/>
  <c r="BR60" i="26"/>
  <c r="BK60" i="26"/>
  <c r="BO60" i="26"/>
  <c r="BS60" i="26"/>
  <c r="BI73" i="26"/>
  <c r="BM73" i="26"/>
  <c r="BQ73" i="26"/>
  <c r="BJ73" i="26"/>
  <c r="BN73" i="26"/>
  <c r="BR73" i="26"/>
  <c r="BK73" i="26"/>
  <c r="BO73" i="26"/>
  <c r="BS73" i="26"/>
  <c r="BH73" i="26"/>
  <c r="BL73" i="26"/>
  <c r="BP73" i="26"/>
  <c r="BJ66" i="26"/>
  <c r="BN66" i="26"/>
  <c r="BK66" i="26"/>
  <c r="BO66" i="26"/>
  <c r="BH66" i="26"/>
  <c r="BL66" i="26"/>
  <c r="BI66" i="26"/>
  <c r="BM66" i="26"/>
  <c r="BR71" i="26"/>
  <c r="BJ71" i="26"/>
  <c r="BK71" i="26"/>
  <c r="BI64" i="26"/>
  <c r="BM64" i="26"/>
  <c r="BJ64" i="26"/>
  <c r="BR64" i="26"/>
  <c r="BK64" i="26"/>
  <c r="BS64" i="26"/>
  <c r="BH64" i="26"/>
  <c r="BL64" i="26"/>
  <c r="BM80" i="26"/>
  <c r="BQ80" i="26"/>
  <c r="BN80" i="26"/>
  <c r="BR80" i="26"/>
  <c r="BK80" i="26"/>
  <c r="BO80" i="26"/>
  <c r="BS80" i="26"/>
  <c r="BP80" i="26"/>
  <c r="BH61" i="26"/>
  <c r="BL61" i="26"/>
  <c r="BI61" i="26"/>
  <c r="BM61" i="26"/>
  <c r="BJ61" i="26"/>
  <c r="BR61" i="26"/>
  <c r="BK61" i="26"/>
  <c r="BI77" i="26"/>
  <c r="BM77" i="26"/>
  <c r="BQ77" i="26"/>
  <c r="BJ77" i="26"/>
  <c r="BN77" i="26"/>
  <c r="BR77" i="26"/>
  <c r="BK77" i="26"/>
  <c r="BO77" i="26"/>
  <c r="BS77" i="26"/>
  <c r="BH77" i="26"/>
  <c r="BL77" i="26"/>
  <c r="BP77" i="26"/>
  <c r="BJ54" i="26"/>
  <c r="BN54" i="26"/>
  <c r="BR54" i="26"/>
  <c r="BK54" i="26"/>
  <c r="BO54" i="26"/>
  <c r="BS54" i="26"/>
  <c r="BL54" i="26"/>
  <c r="BP54" i="26"/>
  <c r="BM54" i="26"/>
  <c r="BQ54" i="26"/>
  <c r="BL70" i="26"/>
  <c r="BP70" i="26"/>
  <c r="BM70" i="26"/>
  <c r="BQ70" i="26"/>
  <c r="BN70" i="26"/>
  <c r="BR70" i="26"/>
  <c r="BK70" i="26"/>
  <c r="BO70" i="26"/>
  <c r="BS70" i="26"/>
  <c r="BO39" i="26"/>
  <c r="BS39" i="26"/>
  <c r="CG35" i="26" s="1"/>
  <c r="BK39" i="26"/>
  <c r="BP39" i="26"/>
  <c r="BM39" i="26"/>
  <c r="BQ39" i="26"/>
  <c r="BN39" i="26"/>
  <c r="BR39" i="26"/>
  <c r="CF35" i="26" s="1"/>
  <c r="BK31" i="26"/>
  <c r="BR31" i="26"/>
  <c r="BN31" i="26"/>
  <c r="BS31" i="26"/>
  <c r="BP31" i="26"/>
  <c r="BQ31" i="26"/>
  <c r="BK32" i="26"/>
  <c r="BJ32" i="26"/>
  <c r="BO32" i="26"/>
  <c r="BS32" i="26"/>
  <c r="BL32" i="26"/>
  <c r="BP32" i="26"/>
  <c r="BH32" i="26"/>
  <c r="BM32" i="26"/>
  <c r="BQ32" i="26"/>
  <c r="BI32" i="26"/>
  <c r="BN32" i="26"/>
  <c r="BR32" i="26"/>
  <c r="BI21" i="26"/>
  <c r="BO21" i="26"/>
  <c r="BS21" i="26"/>
  <c r="BP21" i="26"/>
  <c r="BQ21" i="26"/>
  <c r="BR21" i="26"/>
  <c r="BO26" i="26"/>
  <c r="BS26" i="26"/>
  <c r="CG22" i="26" s="1"/>
  <c r="BP26" i="26"/>
  <c r="BQ26" i="26"/>
  <c r="BR26" i="26"/>
  <c r="BR24" i="26"/>
  <c r="BP24" i="26"/>
  <c r="BO24" i="26"/>
  <c r="BS24" i="26"/>
  <c r="BQ24" i="26"/>
  <c r="BI42" i="26"/>
  <c r="BM42" i="26"/>
  <c r="BQ42" i="26"/>
  <c r="BP42" i="26"/>
  <c r="BN42" i="26"/>
  <c r="BR42" i="26"/>
  <c r="BO42" i="26"/>
  <c r="BS42" i="26"/>
  <c r="BH42" i="26"/>
  <c r="BM58" i="26"/>
  <c r="BR58" i="26"/>
  <c r="BS58" i="26"/>
  <c r="BJ43" i="26"/>
  <c r="BK43" i="26"/>
  <c r="BL43" i="26"/>
  <c r="BI44" i="26"/>
  <c r="BM44" i="26"/>
  <c r="BJ44" i="26"/>
  <c r="BN44" i="26"/>
  <c r="BH44" i="26"/>
  <c r="BK44" i="26"/>
  <c r="BO44" i="26"/>
  <c r="BL44" i="26"/>
  <c r="BI29" i="26"/>
  <c r="BW25" i="26" s="1"/>
  <c r="BM29" i="26"/>
  <c r="BQ29" i="26"/>
  <c r="CE25" i="26" s="1"/>
  <c r="BJ29" i="26"/>
  <c r="BN29" i="26"/>
  <c r="CB25" i="26" s="1"/>
  <c r="BR29" i="26"/>
  <c r="BK29" i="26"/>
  <c r="BY25" i="26" s="1"/>
  <c r="BO29" i="26"/>
  <c r="CC25" i="26" s="1"/>
  <c r="BS29" i="26"/>
  <c r="CG25" i="26" s="1"/>
  <c r="BH29" i="26"/>
  <c r="BV25" i="26" s="1"/>
  <c r="BL29" i="26"/>
  <c r="BZ25" i="26" s="1"/>
  <c r="BP29" i="26"/>
  <c r="BQ61" i="26"/>
  <c r="BN61" i="26"/>
  <c r="BO61" i="26"/>
  <c r="BS61" i="26"/>
  <c r="BP61" i="26"/>
  <c r="BI31" i="26"/>
  <c r="BM31" i="26"/>
  <c r="BJ31" i="26"/>
  <c r="BO31" i="26"/>
  <c r="BH31" i="26"/>
  <c r="BL31" i="26"/>
  <c r="BQ63" i="26"/>
  <c r="BN63" i="26"/>
  <c r="BP63" i="26"/>
  <c r="BO63" i="26"/>
  <c r="BI48" i="26"/>
  <c r="BW39" i="26" s="1"/>
  <c r="BM48" i="26"/>
  <c r="CA39" i="26" s="1"/>
  <c r="BQ48" i="26"/>
  <c r="CE39" i="26" s="1"/>
  <c r="BL48" i="26"/>
  <c r="BZ39" i="26" s="1"/>
  <c r="BJ48" i="26"/>
  <c r="BX39" i="26" s="1"/>
  <c r="BN48" i="26"/>
  <c r="CB39" i="26" s="1"/>
  <c r="BR48" i="26"/>
  <c r="CF39" i="26" s="1"/>
  <c r="BP48" i="26"/>
  <c r="CD39" i="26" s="1"/>
  <c r="BK48" i="26"/>
  <c r="BY39" i="26" s="1"/>
  <c r="BO48" i="26"/>
  <c r="CC39" i="26" s="1"/>
  <c r="BS48" i="26"/>
  <c r="CG39" i="26" s="1"/>
  <c r="BQ64" i="26"/>
  <c r="BP64" i="26"/>
  <c r="BN64" i="26"/>
  <c r="BO64" i="26"/>
  <c r="BI33" i="26"/>
  <c r="BM33" i="26"/>
  <c r="BQ33" i="26"/>
  <c r="BJ33" i="26"/>
  <c r="BN33" i="26"/>
  <c r="BR33" i="26"/>
  <c r="BK33" i="26"/>
  <c r="BO33" i="26"/>
  <c r="BS33" i="26"/>
  <c r="BH33" i="26"/>
  <c r="BL33" i="26"/>
  <c r="BP33" i="26"/>
  <c r="BI49" i="26"/>
  <c r="BW40" i="26" s="1"/>
  <c r="BM49" i="26"/>
  <c r="CA40" i="26" s="1"/>
  <c r="BQ49" i="26"/>
  <c r="CE40" i="26" s="1"/>
  <c r="BL49" i="26"/>
  <c r="BZ40" i="26" s="1"/>
  <c r="BJ49" i="26"/>
  <c r="BX40" i="26" s="1"/>
  <c r="BN49" i="26"/>
  <c r="CB40" i="26" s="1"/>
  <c r="BR49" i="26"/>
  <c r="CF40" i="26" s="1"/>
  <c r="BK49" i="26"/>
  <c r="BY40" i="26" s="1"/>
  <c r="BO49" i="26"/>
  <c r="CC40" i="26" s="1"/>
  <c r="BS49" i="26"/>
  <c r="CG40" i="26" s="1"/>
  <c r="BH49" i="26"/>
  <c r="BV40" i="26" s="1"/>
  <c r="BP49" i="26"/>
  <c r="CD40" i="26" s="1"/>
  <c r="BI30" i="26"/>
  <c r="BW26" i="26" s="1"/>
  <c r="BM30" i="26"/>
  <c r="CA26" i="26" s="1"/>
  <c r="BQ30" i="26"/>
  <c r="CE26" i="26" s="1"/>
  <c r="BJ30" i="26"/>
  <c r="BX26" i="26" s="1"/>
  <c r="BN30" i="26"/>
  <c r="CB26" i="26" s="1"/>
  <c r="BR30" i="26"/>
  <c r="CF26" i="26" s="1"/>
  <c r="BK30" i="26"/>
  <c r="BY26" i="26" s="1"/>
  <c r="BO30" i="26"/>
  <c r="CC26" i="26" s="1"/>
  <c r="BS30" i="26"/>
  <c r="CG26" i="26" s="1"/>
  <c r="BH30" i="26"/>
  <c r="BV26" i="26" s="1"/>
  <c r="BL30" i="26"/>
  <c r="BZ26" i="26" s="1"/>
  <c r="BP30" i="26"/>
  <c r="CD26" i="26" s="1"/>
  <c r="BI46" i="26"/>
  <c r="BW37" i="26" s="1"/>
  <c r="BM46" i="26"/>
  <c r="CA37" i="26" s="1"/>
  <c r="BQ46" i="26"/>
  <c r="CE37" i="26" s="1"/>
  <c r="BH46" i="26"/>
  <c r="BV37" i="26" s="1"/>
  <c r="BJ46" i="26"/>
  <c r="BX37" i="26" s="1"/>
  <c r="BN46" i="26"/>
  <c r="CB37" i="26" s="1"/>
  <c r="BR46" i="26"/>
  <c r="CF37" i="26" s="1"/>
  <c r="BP46" i="26"/>
  <c r="CD37" i="26" s="1"/>
  <c r="BK46" i="26"/>
  <c r="BY37" i="26" s="1"/>
  <c r="BO46" i="26"/>
  <c r="CC37" i="26" s="1"/>
  <c r="BS46" i="26"/>
  <c r="CG37" i="26" s="1"/>
  <c r="BL46" i="26"/>
  <c r="BZ37" i="26" s="1"/>
  <c r="BQ62" i="26"/>
  <c r="BP62" i="26"/>
  <c r="BN62" i="26"/>
  <c r="BO62" i="26"/>
  <c r="BM59" i="26"/>
  <c r="BR59" i="26"/>
  <c r="BS59" i="26"/>
  <c r="BI45" i="26"/>
  <c r="BM45" i="26"/>
  <c r="BQ45" i="26"/>
  <c r="BH45" i="26"/>
  <c r="BJ45" i="26"/>
  <c r="BN45" i="26"/>
  <c r="BR45" i="26"/>
  <c r="BP45" i="26"/>
  <c r="BK45" i="26"/>
  <c r="BO45" i="26"/>
  <c r="BS45" i="26"/>
  <c r="BL45" i="26"/>
  <c r="BI24" i="26"/>
  <c r="BJ24" i="26"/>
  <c r="BL24" i="26"/>
  <c r="BM24" i="26"/>
  <c r="BI35" i="26"/>
  <c r="BM35" i="26"/>
  <c r="BQ35" i="26"/>
  <c r="BH35" i="26"/>
  <c r="BJ35" i="26"/>
  <c r="BN35" i="26"/>
  <c r="BR35" i="26"/>
  <c r="BL35" i="26"/>
  <c r="BK35" i="26"/>
  <c r="BO35" i="26"/>
  <c r="BS35" i="26"/>
  <c r="BP35" i="26"/>
  <c r="BI36" i="26"/>
  <c r="BM36" i="26"/>
  <c r="BQ36" i="26"/>
  <c r="BJ36" i="26"/>
  <c r="BN36" i="26"/>
  <c r="BR36" i="26"/>
  <c r="BK36" i="26"/>
  <c r="BO36" i="26"/>
  <c r="BS36" i="26"/>
  <c r="BH36" i="26"/>
  <c r="BL36" i="26"/>
  <c r="BP36" i="26"/>
  <c r="BM52" i="26"/>
  <c r="CA43" i="26" s="1"/>
  <c r="BO52" i="26"/>
  <c r="CC43" i="26" s="1"/>
  <c r="BQ68" i="26"/>
  <c r="BR68" i="26"/>
  <c r="BS68" i="26"/>
  <c r="BP68" i="26"/>
  <c r="BI37" i="26"/>
  <c r="BW33" i="26" s="1"/>
  <c r="BM37" i="26"/>
  <c r="CA33" i="26" s="1"/>
  <c r="BQ37" i="26"/>
  <c r="CE33" i="26" s="1"/>
  <c r="BP37" i="26"/>
  <c r="CD33" i="26" s="1"/>
  <c r="BJ37" i="26"/>
  <c r="BX33" i="26" s="1"/>
  <c r="BN37" i="26"/>
  <c r="CB33" i="26" s="1"/>
  <c r="BR37" i="26"/>
  <c r="CF33" i="26" s="1"/>
  <c r="BK37" i="26"/>
  <c r="BY33" i="26" s="1"/>
  <c r="BO37" i="26"/>
  <c r="CC33" i="26" s="1"/>
  <c r="BS37" i="26"/>
  <c r="CG33" i="26" s="1"/>
  <c r="BH37" i="26"/>
  <c r="BV33" i="26" s="1"/>
  <c r="BL37" i="26"/>
  <c r="BZ33" i="26" s="1"/>
  <c r="BQ69" i="26"/>
  <c r="BR69" i="26"/>
  <c r="BO69" i="26"/>
  <c r="BS69" i="26"/>
  <c r="BP69" i="26"/>
  <c r="BI34" i="26"/>
  <c r="BM34" i="26"/>
  <c r="CA30" i="26" s="1"/>
  <c r="BQ34" i="26"/>
  <c r="CE30" i="26" s="1"/>
  <c r="BJ34" i="26"/>
  <c r="BN34" i="26"/>
  <c r="CB30" i="26" s="1"/>
  <c r="BR34" i="26"/>
  <c r="CF30" i="26" s="1"/>
  <c r="BK34" i="26"/>
  <c r="BY30" i="26" s="1"/>
  <c r="BO34" i="26"/>
  <c r="CC30" i="26" s="1"/>
  <c r="BS34" i="26"/>
  <c r="CG30" i="26" s="1"/>
  <c r="BH34" i="26"/>
  <c r="BL34" i="26"/>
  <c r="BP34" i="26"/>
  <c r="CD30" i="26" s="1"/>
  <c r="BI50" i="26"/>
  <c r="BW41" i="26" s="1"/>
  <c r="BL50" i="26"/>
  <c r="BZ41" i="26" s="1"/>
  <c r="BJ50" i="26"/>
  <c r="BX41" i="26" s="1"/>
  <c r="BH50" i="26"/>
  <c r="BV41" i="26" s="1"/>
  <c r="BQ66" i="26"/>
  <c r="BR66" i="26"/>
  <c r="BS66" i="26"/>
  <c r="BP66" i="26"/>
  <c r="BP22" i="26"/>
  <c r="BQ22" i="26"/>
  <c r="BR22" i="26"/>
  <c r="BO22" i="26"/>
  <c r="BS22" i="26"/>
  <c r="BI39" i="26"/>
  <c r="BW35" i="26" s="1"/>
  <c r="BH39" i="26"/>
  <c r="BV35" i="26" s="1"/>
  <c r="BJ39" i="26"/>
  <c r="BX35" i="26" s="1"/>
  <c r="BL39" i="26"/>
  <c r="BZ35" i="26" s="1"/>
  <c r="BI55" i="26"/>
  <c r="BQ55" i="26"/>
  <c r="BL55" i="26"/>
  <c r="BJ55" i="26"/>
  <c r="BN55" i="26"/>
  <c r="BP55" i="26"/>
  <c r="BK55" i="26"/>
  <c r="BH55" i="26"/>
  <c r="BI40" i="26"/>
  <c r="BW36" i="26" s="1"/>
  <c r="BM40" i="26"/>
  <c r="CA36" i="26" s="1"/>
  <c r="BQ40" i="26"/>
  <c r="CE36" i="26" s="1"/>
  <c r="BH40" i="26"/>
  <c r="BV36" i="26" s="1"/>
  <c r="BP40" i="26"/>
  <c r="CD36" i="26" s="1"/>
  <c r="BJ40" i="26"/>
  <c r="BX36" i="26" s="1"/>
  <c r="BN40" i="26"/>
  <c r="CB36" i="26" s="1"/>
  <c r="BR40" i="26"/>
  <c r="CF36" i="26" s="1"/>
  <c r="BK40" i="26"/>
  <c r="BY36" i="26" s="1"/>
  <c r="BO40" i="26"/>
  <c r="CC36" i="26" s="1"/>
  <c r="BS40" i="26"/>
  <c r="CG36" i="26" s="1"/>
  <c r="BL40" i="26"/>
  <c r="BZ36" i="26" s="1"/>
  <c r="BM25" i="26"/>
  <c r="BR25" i="26"/>
  <c r="BI25" i="26"/>
  <c r="BO25" i="26"/>
  <c r="BS25" i="26"/>
  <c r="BJ25" i="26"/>
  <c r="BP25" i="26"/>
  <c r="BL25" i="26"/>
  <c r="BQ25" i="26"/>
  <c r="BI41" i="26"/>
  <c r="BM41" i="26"/>
  <c r="BQ41" i="26"/>
  <c r="BP41" i="26"/>
  <c r="BJ41" i="26"/>
  <c r="BN41" i="26"/>
  <c r="BR41" i="26"/>
  <c r="BL41" i="26"/>
  <c r="BK41" i="26"/>
  <c r="BO41" i="26"/>
  <c r="BS41" i="26"/>
  <c r="BH41" i="26"/>
  <c r="BJ57" i="26"/>
  <c r="BL57" i="26"/>
  <c r="BK57" i="26"/>
  <c r="BI38" i="26"/>
  <c r="BW34" i="26" s="1"/>
  <c r="BM38" i="26"/>
  <c r="CA34" i="26" s="1"/>
  <c r="BQ38" i="26"/>
  <c r="CE34" i="26" s="1"/>
  <c r="BL38" i="26"/>
  <c r="BZ34" i="26" s="1"/>
  <c r="BJ38" i="26"/>
  <c r="BX34" i="26" s="1"/>
  <c r="BN38" i="26"/>
  <c r="CB34" i="26" s="1"/>
  <c r="BR38" i="26"/>
  <c r="CF34" i="26" s="1"/>
  <c r="BK38" i="26"/>
  <c r="BY34" i="26" s="1"/>
  <c r="BO38" i="26"/>
  <c r="CC34" i="26" s="1"/>
  <c r="BS38" i="26"/>
  <c r="CG34" i="26" s="1"/>
  <c r="BH38" i="26"/>
  <c r="BV34" i="26" s="1"/>
  <c r="BP38" i="26"/>
  <c r="CD34" i="26" s="1"/>
  <c r="BI54" i="26"/>
  <c r="BH54" i="26"/>
  <c r="BG28" i="26"/>
  <c r="BG27" i="26"/>
  <c r="BL26" i="26"/>
  <c r="BZ22" i="26" s="1"/>
  <c r="BJ26" i="26"/>
  <c r="BX22" i="26" s="1"/>
  <c r="BM26" i="26"/>
  <c r="CA22" i="26" s="1"/>
  <c r="BI26" i="26"/>
  <c r="BW22" i="26" s="1"/>
  <c r="BK25" i="26"/>
  <c r="BH25" i="26"/>
  <c r="BN25" i="26"/>
  <c r="BK26" i="26"/>
  <c r="BH26" i="26"/>
  <c r="BN26" i="26"/>
  <c r="CB22" i="26" s="1"/>
  <c r="BJ21" i="26"/>
  <c r="BL21" i="26"/>
  <c r="BM21" i="26"/>
  <c r="BH21" i="26"/>
  <c r="BN21" i="26"/>
  <c r="BK21" i="26"/>
  <c r="BH22" i="26"/>
  <c r="BL22" i="26"/>
  <c r="BM22" i="26"/>
  <c r="BJ22" i="26"/>
  <c r="BN22" i="26"/>
  <c r="BK22" i="26"/>
  <c r="BH24" i="26"/>
  <c r="BK24" i="26"/>
  <c r="BN24" i="26"/>
  <c r="F34" i="35"/>
  <c r="F37" i="35" s="1"/>
  <c r="E34" i="35"/>
  <c r="G16" i="34"/>
  <c r="G27" i="34" s="1"/>
  <c r="B11" i="11"/>
  <c r="C30" i="11"/>
  <c r="C16" i="6"/>
  <c r="C15" i="6"/>
  <c r="F15" i="6" s="1"/>
  <c r="C6" i="6" s="1"/>
  <c r="D6" i="6" s="1"/>
  <c r="S30" i="24"/>
  <c r="Q34" i="24"/>
  <c r="R33" i="24"/>
  <c r="P34" i="24"/>
  <c r="S32" i="24" s="1"/>
  <c r="R25" i="24"/>
  <c r="S28" i="24" s="1"/>
  <c r="T97" i="27"/>
  <c r="T96" i="27"/>
  <c r="T95" i="27"/>
  <c r="T94" i="27"/>
  <c r="T93" i="27"/>
  <c r="T92" i="27"/>
  <c r="T91" i="27"/>
  <c r="T90" i="27"/>
  <c r="T89" i="27"/>
  <c r="T88" i="27"/>
  <c r="T87" i="27"/>
  <c r="T86" i="27"/>
  <c r="T85" i="27"/>
  <c r="T84" i="27"/>
  <c r="T83" i="27"/>
  <c r="T82" i="27"/>
  <c r="T81" i="27"/>
  <c r="T80" i="27"/>
  <c r="T79" i="27"/>
  <c r="T78" i="27"/>
  <c r="T77" i="27"/>
  <c r="T76" i="27"/>
  <c r="T75" i="27"/>
  <c r="T74" i="27"/>
  <c r="T73" i="27"/>
  <c r="T72" i="27"/>
  <c r="T71" i="27"/>
  <c r="T70" i="27"/>
  <c r="T69" i="27"/>
  <c r="T68" i="27"/>
  <c r="T127" i="27"/>
  <c r="T126" i="27"/>
  <c r="T125" i="27"/>
  <c r="T124" i="27"/>
  <c r="T123" i="27"/>
  <c r="T122" i="27"/>
  <c r="T121" i="27"/>
  <c r="T120" i="27"/>
  <c r="T119" i="27"/>
  <c r="T118" i="27"/>
  <c r="T117" i="27"/>
  <c r="T116" i="27"/>
  <c r="T115" i="27"/>
  <c r="T114" i="27"/>
  <c r="T113" i="27"/>
  <c r="T112" i="27"/>
  <c r="T111" i="27"/>
  <c r="T110" i="27"/>
  <c r="T109" i="27"/>
  <c r="T108" i="27"/>
  <c r="T107" i="27"/>
  <c r="T106" i="27"/>
  <c r="T105" i="27"/>
  <c r="T104" i="27"/>
  <c r="T103" i="27"/>
  <c r="T102" i="27"/>
  <c r="T101" i="27"/>
  <c r="T100" i="27"/>
  <c r="T99" i="27"/>
  <c r="T98" i="27"/>
  <c r="T67" i="27"/>
  <c r="T66" i="27"/>
  <c r="T65" i="27"/>
  <c r="T64" i="27"/>
  <c r="T63" i="27"/>
  <c r="T62" i="27"/>
  <c r="T61" i="27"/>
  <c r="T60" i="27"/>
  <c r="T59" i="27"/>
  <c r="T58" i="27"/>
  <c r="T57" i="27"/>
  <c r="T56" i="27"/>
  <c r="T55" i="27"/>
  <c r="T54" i="27"/>
  <c r="T53" i="27"/>
  <c r="T52" i="27"/>
  <c r="T51" i="27"/>
  <c r="T50" i="27"/>
  <c r="T49" i="27"/>
  <c r="T48" i="27"/>
  <c r="T47" i="27"/>
  <c r="T46" i="27"/>
  <c r="T45" i="27"/>
  <c r="T44" i="27"/>
  <c r="T43" i="27"/>
  <c r="T42" i="27"/>
  <c r="T41" i="27"/>
  <c r="T40" i="27"/>
  <c r="T39" i="27"/>
  <c r="T38" i="27"/>
  <c r="T37" i="27"/>
  <c r="T36" i="27"/>
  <c r="T35" i="27"/>
  <c r="T34" i="27"/>
  <c r="T33" i="27"/>
  <c r="T32" i="27"/>
  <c r="T31" i="27"/>
  <c r="T30" i="27"/>
  <c r="T29" i="27"/>
  <c r="T28" i="27"/>
  <c r="T27" i="27"/>
  <c r="T26" i="27"/>
  <c r="T25" i="27"/>
  <c r="T24" i="27"/>
  <c r="T23" i="27"/>
  <c r="T22" i="27"/>
  <c r="T21" i="27"/>
  <c r="T20" i="27"/>
  <c r="T19" i="27"/>
  <c r="T18" i="27"/>
  <c r="T17" i="27"/>
  <c r="T16" i="27"/>
  <c r="T15" i="27"/>
  <c r="T14" i="27"/>
  <c r="T13" i="27"/>
  <c r="T12" i="27"/>
  <c r="T11" i="27"/>
  <c r="T10" i="27"/>
  <c r="T9" i="27"/>
  <c r="T8" i="27"/>
  <c r="AY44" i="26"/>
  <c r="AT44" i="26"/>
  <c r="AO44" i="26"/>
  <c r="AM44" i="26"/>
  <c r="AS3" i="26"/>
  <c r="AS51" i="26" s="1"/>
  <c r="AR3" i="26"/>
  <c r="AQ3" i="26"/>
  <c r="AP3" i="26"/>
  <c r="AP51" i="26" s="1"/>
  <c r="AO3" i="26"/>
  <c r="CD25" i="26" l="1"/>
  <c r="CF25" i="26"/>
  <c r="CA25" i="26"/>
  <c r="BX25" i="26"/>
  <c r="CE22" i="26"/>
  <c r="BV22" i="26"/>
  <c r="CD22" i="26"/>
  <c r="CF22" i="26"/>
  <c r="CC22" i="26"/>
  <c r="BZ30" i="26"/>
  <c r="BV32" i="26"/>
  <c r="CF32" i="26"/>
  <c r="CA32" i="26"/>
  <c r="CC31" i="26"/>
  <c r="CB31" i="26"/>
  <c r="CA31" i="26"/>
  <c r="CG29" i="26"/>
  <c r="CB29" i="26"/>
  <c r="BW29" i="26"/>
  <c r="BZ27" i="26"/>
  <c r="CA27" i="26"/>
  <c r="BW28" i="26"/>
  <c r="CD28" i="26"/>
  <c r="BX28" i="26"/>
  <c r="CG27" i="26"/>
  <c r="CD35" i="26"/>
  <c r="BV30" i="26"/>
  <c r="CG32" i="26"/>
  <c r="CB32" i="26"/>
  <c r="BW32" i="26"/>
  <c r="BY31" i="26"/>
  <c r="BX31" i="26"/>
  <c r="BW31" i="26"/>
  <c r="CD29" i="26"/>
  <c r="CC29" i="26"/>
  <c r="BX29" i="26"/>
  <c r="BV27" i="26"/>
  <c r="BW27" i="26"/>
  <c r="CE28" i="26"/>
  <c r="BZ28" i="26"/>
  <c r="BY28" i="26"/>
  <c r="CB27" i="26"/>
  <c r="CB35" i="26"/>
  <c r="BY35" i="26"/>
  <c r="BW30" i="26"/>
  <c r="CD32" i="26"/>
  <c r="CC32" i="26"/>
  <c r="BX32" i="26"/>
  <c r="CD31" i="26"/>
  <c r="BZ31" i="26"/>
  <c r="BV31" i="26"/>
  <c r="BZ29" i="26"/>
  <c r="BY29" i="26"/>
  <c r="CE29" i="26"/>
  <c r="CC27" i="26"/>
  <c r="CF28" i="26"/>
  <c r="CA28" i="26"/>
  <c r="CG28" i="26"/>
  <c r="CE27" i="26"/>
  <c r="CF27" i="26"/>
  <c r="CE35" i="26"/>
  <c r="BX30" i="26"/>
  <c r="BZ32" i="26"/>
  <c r="BY32" i="26"/>
  <c r="CE32" i="26"/>
  <c r="CG31" i="26"/>
  <c r="CF31" i="26"/>
  <c r="CE31" i="26"/>
  <c r="BV29" i="26"/>
  <c r="CF29" i="26"/>
  <c r="CA29" i="26"/>
  <c r="BX27" i="26"/>
  <c r="CB28" i="26"/>
  <c r="BV28" i="26"/>
  <c r="CC28" i="26"/>
  <c r="CD27" i="26"/>
  <c r="BY27" i="26"/>
  <c r="CA35" i="26"/>
  <c r="CC35" i="26"/>
  <c r="AC43" i="27"/>
  <c r="AD43" i="27" s="1"/>
  <c r="AC47" i="27"/>
  <c r="AD47" i="27" s="1"/>
  <c r="AC51" i="27"/>
  <c r="AD51" i="27" s="1"/>
  <c r="AC55" i="27"/>
  <c r="AD55" i="27" s="1"/>
  <c r="AC59" i="27"/>
  <c r="AD59" i="27" s="1"/>
  <c r="AC63" i="27"/>
  <c r="AD63" i="27" s="1"/>
  <c r="AC67" i="27"/>
  <c r="AD67" i="27" s="1"/>
  <c r="AC101" i="27"/>
  <c r="AD101" i="27" s="1"/>
  <c r="AC105" i="27"/>
  <c r="AD105" i="27" s="1"/>
  <c r="AC109" i="27"/>
  <c r="AD109" i="27" s="1"/>
  <c r="AC113" i="27"/>
  <c r="AD113" i="27" s="1"/>
  <c r="AC117" i="27"/>
  <c r="AD117" i="27" s="1"/>
  <c r="AC121" i="27"/>
  <c r="AD121" i="27" s="1"/>
  <c r="AC125" i="27"/>
  <c r="AD125" i="27" s="1"/>
  <c r="AC69" i="27"/>
  <c r="AD69" i="27" s="1"/>
  <c r="D15" i="4" s="1"/>
  <c r="AC73" i="27"/>
  <c r="AD73" i="27" s="1"/>
  <c r="AC77" i="27"/>
  <c r="AD77" i="27" s="1"/>
  <c r="AC81" i="27"/>
  <c r="AD81" i="27" s="1"/>
  <c r="AC85" i="27"/>
  <c r="AD85" i="27" s="1"/>
  <c r="AC89" i="27"/>
  <c r="AD89" i="27" s="1"/>
  <c r="AC93" i="27"/>
  <c r="AD93" i="27" s="1"/>
  <c r="AC97" i="27"/>
  <c r="AD97" i="27" s="1"/>
  <c r="AC44" i="27"/>
  <c r="AD44" i="27" s="1"/>
  <c r="AC48" i="27"/>
  <c r="AD48" i="27" s="1"/>
  <c r="AC52" i="27"/>
  <c r="AD52" i="27" s="1"/>
  <c r="AC56" i="27"/>
  <c r="AD56" i="27" s="1"/>
  <c r="AC60" i="27"/>
  <c r="AD60" i="27" s="1"/>
  <c r="AC64" i="27"/>
  <c r="AD64" i="27" s="1"/>
  <c r="AC98" i="27"/>
  <c r="AD98" i="27" s="1"/>
  <c r="AC102" i="27"/>
  <c r="AD102" i="27" s="1"/>
  <c r="AC106" i="27"/>
  <c r="AD106" i="27" s="1"/>
  <c r="AC110" i="27"/>
  <c r="AD110" i="27" s="1"/>
  <c r="AC114" i="27"/>
  <c r="AD114" i="27" s="1"/>
  <c r="AC118" i="27"/>
  <c r="AD118" i="27" s="1"/>
  <c r="AC122" i="27"/>
  <c r="AD122" i="27" s="1"/>
  <c r="AC126" i="27"/>
  <c r="AD126" i="27" s="1"/>
  <c r="AC70" i="27"/>
  <c r="AD70" i="27" s="1"/>
  <c r="D16" i="4" s="1"/>
  <c r="AC74" i="27"/>
  <c r="AD74" i="27" s="1"/>
  <c r="AC78" i="27"/>
  <c r="AD78" i="27" s="1"/>
  <c r="AC82" i="27"/>
  <c r="AD82" i="27" s="1"/>
  <c r="AC86" i="27"/>
  <c r="AD86" i="27" s="1"/>
  <c r="AC90" i="27"/>
  <c r="AD90" i="27" s="1"/>
  <c r="AC94" i="27"/>
  <c r="AD94" i="27" s="1"/>
  <c r="AC45" i="27"/>
  <c r="AD45" i="27" s="1"/>
  <c r="AC49" i="27"/>
  <c r="AD49" i="27" s="1"/>
  <c r="AC53" i="27"/>
  <c r="AD53" i="27" s="1"/>
  <c r="AC57" i="27"/>
  <c r="AD57" i="27" s="1"/>
  <c r="D14" i="4" s="1"/>
  <c r="AC61" i="27"/>
  <c r="AD61" i="27" s="1"/>
  <c r="AC65" i="27"/>
  <c r="AD65" i="27" s="1"/>
  <c r="AC99" i="27"/>
  <c r="AD99" i="27" s="1"/>
  <c r="AC103" i="27"/>
  <c r="AD103" i="27" s="1"/>
  <c r="AC107" i="27"/>
  <c r="AD107" i="27" s="1"/>
  <c r="AC111" i="27"/>
  <c r="AD111" i="27" s="1"/>
  <c r="AC115" i="27"/>
  <c r="AD115" i="27" s="1"/>
  <c r="AC119" i="27"/>
  <c r="AD119" i="27" s="1"/>
  <c r="AC123" i="27"/>
  <c r="AD123" i="27" s="1"/>
  <c r="AC127" i="27"/>
  <c r="AD127" i="27"/>
  <c r="AC71" i="27"/>
  <c r="AD71" i="27" s="1"/>
  <c r="D17" i="4" s="1"/>
  <c r="AC75" i="27"/>
  <c r="AD75" i="27" s="1"/>
  <c r="AC79" i="27"/>
  <c r="AD79" i="27" s="1"/>
  <c r="AC83" i="27"/>
  <c r="AD83" i="27" s="1"/>
  <c r="AC87" i="27"/>
  <c r="AD87" i="27" s="1"/>
  <c r="AC91" i="27"/>
  <c r="AD91" i="27" s="1"/>
  <c r="AC95" i="27"/>
  <c r="AD95" i="27" s="1"/>
  <c r="AC42" i="27"/>
  <c r="AD42" i="27" s="1"/>
  <c r="AC46" i="27"/>
  <c r="AD46" i="27" s="1"/>
  <c r="AC50" i="27"/>
  <c r="AD50" i="27" s="1"/>
  <c r="AC54" i="27"/>
  <c r="AD54" i="27" s="1"/>
  <c r="H18" i="34" s="1"/>
  <c r="J18" i="34" s="1"/>
  <c r="AC62" i="27"/>
  <c r="AD62" i="27" s="1"/>
  <c r="AC66" i="27"/>
  <c r="AD66" i="27" s="1"/>
  <c r="AC100" i="27"/>
  <c r="AD100" i="27"/>
  <c r="AC104" i="27"/>
  <c r="AD104" i="27"/>
  <c r="AC108" i="27"/>
  <c r="AD108" i="27"/>
  <c r="AC112" i="27"/>
  <c r="AD112" i="27"/>
  <c r="AC116" i="27"/>
  <c r="AD116" i="27"/>
  <c r="AC120" i="27"/>
  <c r="AD120" i="27"/>
  <c r="AC124" i="27"/>
  <c r="AD124" i="27"/>
  <c r="AC68" i="27"/>
  <c r="AD68" i="27" s="1"/>
  <c r="AC72" i="27"/>
  <c r="AD72" i="27" s="1"/>
  <c r="AC76" i="27"/>
  <c r="AD76" i="27" s="1"/>
  <c r="AC80" i="27"/>
  <c r="AD80" i="27" s="1"/>
  <c r="AC84" i="27"/>
  <c r="AD84" i="27" s="1"/>
  <c r="AC88" i="27"/>
  <c r="AD88" i="27" s="1"/>
  <c r="AC92" i="27"/>
  <c r="AD92" i="27" s="1"/>
  <c r="AC96" i="27"/>
  <c r="AD96" i="27" s="1"/>
  <c r="BY22" i="26"/>
  <c r="BY21" i="26"/>
  <c r="BV21" i="26"/>
  <c r="AC24" i="27"/>
  <c r="AD24" i="27" s="1"/>
  <c r="AC28" i="27"/>
  <c r="AD28" i="27" s="1"/>
  <c r="AC32" i="27"/>
  <c r="AD32" i="27" s="1"/>
  <c r="AC36" i="27"/>
  <c r="AD36" i="27" s="1"/>
  <c r="AC40" i="27"/>
  <c r="AD40" i="27" s="1"/>
  <c r="AC25" i="27"/>
  <c r="AD25" i="27" s="1"/>
  <c r="AC33" i="27"/>
  <c r="AD33" i="27" s="1"/>
  <c r="AC37" i="27"/>
  <c r="AD37" i="27" s="1"/>
  <c r="AC41" i="27"/>
  <c r="AD41" i="27" s="1"/>
  <c r="AC26" i="27"/>
  <c r="AD26" i="27" s="1"/>
  <c r="AC34" i="27"/>
  <c r="AD34" i="27" s="1"/>
  <c r="AC38" i="27"/>
  <c r="AD38" i="27" s="1"/>
  <c r="AC27" i="27"/>
  <c r="AD27" i="27" s="1"/>
  <c r="AC31" i="27"/>
  <c r="AD31" i="27" s="1"/>
  <c r="AC35" i="27"/>
  <c r="AD35" i="27" s="1"/>
  <c r="AC39" i="27"/>
  <c r="AD39" i="27" s="1"/>
  <c r="C23" i="19"/>
  <c r="AC58" i="27"/>
  <c r="AD58" i="27" s="1"/>
  <c r="AC29" i="27"/>
  <c r="AD29" i="27" s="1"/>
  <c r="AC30" i="27"/>
  <c r="AD30" i="27" s="1"/>
  <c r="CB21" i="26"/>
  <c r="CA21" i="26"/>
  <c r="BZ21" i="26"/>
  <c r="CG21" i="26"/>
  <c r="BX21" i="26"/>
  <c r="CC21" i="26"/>
  <c r="BW21" i="26"/>
  <c r="CD21" i="26"/>
  <c r="CE21" i="26"/>
  <c r="CF21" i="26"/>
  <c r="BO27" i="26"/>
  <c r="CC23" i="26" s="1"/>
  <c r="BS27" i="26"/>
  <c r="CG23" i="26" s="1"/>
  <c r="BP27" i="26"/>
  <c r="CD23" i="26" s="1"/>
  <c r="BQ27" i="26"/>
  <c r="CE23" i="26" s="1"/>
  <c r="BI27" i="26"/>
  <c r="BW23" i="26" s="1"/>
  <c r="BR27" i="26"/>
  <c r="CF23" i="26" s="1"/>
  <c r="BQ28" i="26"/>
  <c r="CE24" i="26" s="1"/>
  <c r="BI28" i="26"/>
  <c r="BW24" i="26" s="1"/>
  <c r="BR28" i="26"/>
  <c r="CF24" i="26" s="1"/>
  <c r="BO28" i="26"/>
  <c r="CC24" i="26" s="1"/>
  <c r="BS28" i="26"/>
  <c r="CG24" i="26" s="1"/>
  <c r="BP28" i="26"/>
  <c r="CD24" i="26" s="1"/>
  <c r="BK28" i="26"/>
  <c r="BY24" i="26" s="1"/>
  <c r="BN28" i="26"/>
  <c r="CB24" i="26" s="1"/>
  <c r="BH28" i="26"/>
  <c r="BV24" i="26" s="1"/>
  <c r="BL28" i="26"/>
  <c r="BZ24" i="26" s="1"/>
  <c r="BM28" i="26"/>
  <c r="CA24" i="26" s="1"/>
  <c r="BJ28" i="26"/>
  <c r="BX24" i="26" s="1"/>
  <c r="BM27" i="26"/>
  <c r="CA23" i="26" s="1"/>
  <c r="BK27" i="26"/>
  <c r="BY23" i="26" s="1"/>
  <c r="BH27" i="26"/>
  <c r="BV23" i="26" s="1"/>
  <c r="BJ27" i="26"/>
  <c r="BX23" i="26" s="1"/>
  <c r="BN27" i="26"/>
  <c r="CB23" i="26" s="1"/>
  <c r="BL27" i="26"/>
  <c r="BZ23" i="26" s="1"/>
  <c r="F15" i="26"/>
  <c r="F13" i="26"/>
  <c r="G13" i="26" s="1"/>
  <c r="F12" i="26"/>
  <c r="F9" i="26"/>
  <c r="F10" i="26"/>
  <c r="F14" i="26"/>
  <c r="H14" i="26" s="1"/>
  <c r="F11" i="26"/>
  <c r="BG20" i="26"/>
  <c r="AQ26" i="26"/>
  <c r="AV45" i="26"/>
  <c r="AC23" i="27"/>
  <c r="AD23" i="27" s="1"/>
  <c r="AC20" i="27"/>
  <c r="AD20" i="27" s="1"/>
  <c r="AC17" i="27"/>
  <c r="AD17" i="27" s="1"/>
  <c r="AC21" i="27"/>
  <c r="AD21" i="27" s="1"/>
  <c r="AC22" i="27"/>
  <c r="AD22" i="27" s="1"/>
  <c r="AC16" i="27"/>
  <c r="AD16" i="27" s="1"/>
  <c r="AC18" i="27"/>
  <c r="AD18" i="27" s="1"/>
  <c r="AC19" i="27"/>
  <c r="AD19" i="27" s="1"/>
  <c r="E11" i="22" s="1"/>
  <c r="AC15" i="27"/>
  <c r="AD15" i="27" s="1"/>
  <c r="AC11" i="27"/>
  <c r="AD11" i="27" s="1"/>
  <c r="AC8" i="27"/>
  <c r="AC12" i="27"/>
  <c r="AD12" i="27" s="1"/>
  <c r="AC9" i="27"/>
  <c r="AD9" i="27" s="1"/>
  <c r="AC13" i="27"/>
  <c r="AD13" i="27" s="1"/>
  <c r="AC10" i="27"/>
  <c r="AD10" i="27" s="1"/>
  <c r="AC14" i="27"/>
  <c r="AD14" i="27" s="1"/>
  <c r="T5" i="27"/>
  <c r="T4" i="27" s="1"/>
  <c r="E7" i="34"/>
  <c r="F32" i="5"/>
  <c r="I14" i="5" s="1"/>
  <c r="F33" i="5"/>
  <c r="I15" i="5" s="1"/>
  <c r="F30" i="5"/>
  <c r="I12" i="5" s="1"/>
  <c r="F34" i="5"/>
  <c r="I16" i="5" s="1"/>
  <c r="F31" i="5"/>
  <c r="I13" i="5" s="1"/>
  <c r="B9" i="18"/>
  <c r="A9" i="18"/>
  <c r="J24" i="34"/>
  <c r="D56" i="16"/>
  <c r="B5" i="16" s="1"/>
  <c r="F16" i="6"/>
  <c r="C7" i="6" s="1"/>
  <c r="D7" i="6" s="1"/>
  <c r="C11" i="11"/>
  <c r="AO51" i="26"/>
  <c r="C19" i="16"/>
  <c r="D19" i="16" s="1"/>
  <c r="B9" i="12"/>
  <c r="C14" i="6"/>
  <c r="F14" i="6" s="1"/>
  <c r="C13" i="6"/>
  <c r="F13" i="6" s="1"/>
  <c r="C4" i="6" s="1"/>
  <c r="D4" i="6" s="1"/>
  <c r="R34" i="24"/>
  <c r="AQ14" i="26"/>
  <c r="AS34" i="26"/>
  <c r="AO21" i="26"/>
  <c r="AO26" i="26"/>
  <c r="AS45" i="26"/>
  <c r="AS14" i="26"/>
  <c r="AS21" i="26"/>
  <c r="AS26" i="26"/>
  <c r="AT45" i="26"/>
  <c r="AO18" i="26"/>
  <c r="AO31" i="26"/>
  <c r="AX45" i="26"/>
  <c r="AO14" i="26"/>
  <c r="AS18" i="26"/>
  <c r="AS31" i="26"/>
  <c r="AO34" i="26"/>
  <c r="AO45" i="26"/>
  <c r="AR21" i="26"/>
  <c r="BB45" i="26"/>
  <c r="AR51" i="26"/>
  <c r="AW45" i="26"/>
  <c r="AR34" i="26"/>
  <c r="AR31" i="26"/>
  <c r="AR26" i="26"/>
  <c r="AQ18" i="26"/>
  <c r="AP21" i="26"/>
  <c r="AQ31" i="26"/>
  <c r="AZ45" i="26"/>
  <c r="AR45" i="26"/>
  <c r="AU45" i="26"/>
  <c r="AP34" i="26"/>
  <c r="AP31" i="26"/>
  <c r="AP26" i="26"/>
  <c r="AP18" i="26"/>
  <c r="AP14" i="26"/>
  <c r="AP45" i="26"/>
  <c r="AR18" i="26"/>
  <c r="AQ45" i="26"/>
  <c r="AQ21" i="26"/>
  <c r="AQ51" i="26"/>
  <c r="BA45" i="26"/>
  <c r="AR14" i="26"/>
  <c r="AQ34" i="26"/>
  <c r="AY45" i="26"/>
  <c r="BC45" i="26"/>
  <c r="D14" i="9" l="1"/>
  <c r="D29" i="5"/>
  <c r="F29" i="5" s="1"/>
  <c r="I11" i="5" s="1"/>
  <c r="J11" i="5" s="1"/>
  <c r="D15" i="13"/>
  <c r="D15" i="9"/>
  <c r="H32" i="34"/>
  <c r="AD8" i="27"/>
  <c r="D13" i="9" s="1"/>
  <c r="BP20" i="26"/>
  <c r="BL20" i="26"/>
  <c r="BH20" i="26"/>
  <c r="BS20" i="26"/>
  <c r="BO20" i="26"/>
  <c r="BK20" i="26"/>
  <c r="BR20" i="26"/>
  <c r="BN20" i="26"/>
  <c r="BJ20" i="26"/>
  <c r="BQ20" i="26"/>
  <c r="BM20" i="26"/>
  <c r="BI20" i="26"/>
  <c r="C5" i="6"/>
  <c r="D5" i="6" s="1"/>
  <c r="D9" i="6" s="1"/>
  <c r="C11" i="1" s="1"/>
  <c r="C9" i="40" s="1"/>
  <c r="E10" i="22"/>
  <c r="D40" i="5"/>
  <c r="F40" i="5" s="1"/>
  <c r="I22" i="5" s="1"/>
  <c r="D27" i="5"/>
  <c r="F27" i="5" s="1"/>
  <c r="I9" i="5" s="1"/>
  <c r="D38" i="5"/>
  <c r="F38" i="5" s="1"/>
  <c r="I20" i="5" s="1"/>
  <c r="H17" i="34"/>
  <c r="J17" i="34" s="1"/>
  <c r="D25" i="5"/>
  <c r="F25" i="5" s="1"/>
  <c r="I7" i="5" s="1"/>
  <c r="H33" i="34"/>
  <c r="D37" i="5"/>
  <c r="F37" i="5" s="1"/>
  <c r="I19" i="5" s="1"/>
  <c r="D13" i="4"/>
  <c r="H40" i="34"/>
  <c r="J69" i="4"/>
  <c r="J71" i="4" s="1"/>
  <c r="D24" i="5"/>
  <c r="F24" i="5" s="1"/>
  <c r="I6" i="5" s="1"/>
  <c r="D14" i="13"/>
  <c r="D23" i="5"/>
  <c r="F23" i="5" s="1"/>
  <c r="I5" i="5" s="1"/>
  <c r="D12" i="4"/>
  <c r="D36" i="5"/>
  <c r="F36" i="5" s="1"/>
  <c r="I18" i="5" s="1"/>
  <c r="H39" i="34"/>
  <c r="D13" i="19"/>
  <c r="D13" i="13"/>
  <c r="D39" i="5"/>
  <c r="F39" i="5" s="1"/>
  <c r="I21" i="5" s="1"/>
  <c r="D26" i="5"/>
  <c r="F26" i="5" s="1"/>
  <c r="I8" i="5" s="1"/>
  <c r="AC5" i="27"/>
  <c r="H38" i="34"/>
  <c r="D11" i="11"/>
  <c r="E4" i="11" s="1"/>
  <c r="C9" i="18"/>
  <c r="D16" i="8"/>
  <c r="B4" i="8" s="1"/>
  <c r="J23" i="34"/>
  <c r="D16" i="9" l="1"/>
  <c r="B4" i="9" s="1"/>
  <c r="D4" i="9" s="1"/>
  <c r="D5" i="9" s="1"/>
  <c r="C16" i="1" s="1"/>
  <c r="C12" i="40" s="1"/>
  <c r="D8" i="15"/>
  <c r="D10" i="15" s="1"/>
  <c r="B4" i="15" s="1"/>
  <c r="H41" i="34"/>
  <c r="J38" i="34" s="1"/>
  <c r="J41" i="34" s="1"/>
  <c r="D22" i="5"/>
  <c r="E12" i="22"/>
  <c r="E15" i="22" s="1"/>
  <c r="CA20" i="26"/>
  <c r="CA18" i="26" s="1"/>
  <c r="L17" i="26" s="1"/>
  <c r="CF20" i="26"/>
  <c r="CF18" i="26" s="1"/>
  <c r="Q17" i="26" s="1"/>
  <c r="BV20" i="26"/>
  <c r="BV18" i="26" s="1"/>
  <c r="G17" i="26" s="1"/>
  <c r="BZ20" i="26"/>
  <c r="BZ18" i="26" s="1"/>
  <c r="K17" i="26" s="1"/>
  <c r="CE20" i="26"/>
  <c r="CE18" i="26" s="1"/>
  <c r="P17" i="26" s="1"/>
  <c r="BY20" i="26"/>
  <c r="BY18" i="26" s="1"/>
  <c r="J17" i="26" s="1"/>
  <c r="BX20" i="26"/>
  <c r="BX18" i="26" s="1"/>
  <c r="I17" i="26" s="1"/>
  <c r="CC20" i="26"/>
  <c r="CC18" i="26" s="1"/>
  <c r="N17" i="26" s="1"/>
  <c r="CD20" i="26"/>
  <c r="CD18" i="26" s="1"/>
  <c r="O17" i="26" s="1"/>
  <c r="BW20" i="26"/>
  <c r="BW18" i="26" s="1"/>
  <c r="H17" i="26" s="1"/>
  <c r="CB20" i="26"/>
  <c r="CB18" i="26" s="1"/>
  <c r="M17" i="26" s="1"/>
  <c r="CG20" i="26"/>
  <c r="CG18" i="26" s="1"/>
  <c r="R17" i="26" s="1"/>
  <c r="D16" i="13"/>
  <c r="B4" i="13" s="1"/>
  <c r="B5" i="13" s="1"/>
  <c r="I30" i="41" s="1"/>
  <c r="D28" i="5"/>
  <c r="F28" i="5" s="1"/>
  <c r="I10" i="5" s="1"/>
  <c r="J10" i="5" s="1"/>
  <c r="J24" i="5" s="1"/>
  <c r="J26" i="5" s="1"/>
  <c r="A60" i="41" s="1"/>
  <c r="D41" i="5"/>
  <c r="F41" i="5" s="1"/>
  <c r="I23" i="5" s="1"/>
  <c r="H16" i="34"/>
  <c r="H27" i="34" s="1"/>
  <c r="AD5" i="27"/>
  <c r="D12" i="19"/>
  <c r="D20" i="19" s="1"/>
  <c r="B4" i="19" s="1"/>
  <c r="H31" i="34"/>
  <c r="D11" i="4"/>
  <c r="D19" i="4" s="1"/>
  <c r="D35" i="5"/>
  <c r="F35" i="5" s="1"/>
  <c r="I17" i="5" s="1"/>
  <c r="C13" i="21"/>
  <c r="E13" i="21" s="1"/>
  <c r="H13" i="21" s="1"/>
  <c r="C12" i="21"/>
  <c r="E12" i="21" s="1"/>
  <c r="H12" i="21" s="1"/>
  <c r="C11" i="21"/>
  <c r="E11" i="21" s="1"/>
  <c r="H11" i="21" s="1"/>
  <c r="C10" i="21"/>
  <c r="E10" i="21" s="1"/>
  <c r="H10" i="21" s="1"/>
  <c r="C9" i="21"/>
  <c r="E9" i="21" s="1"/>
  <c r="H9" i="21" s="1"/>
  <c r="E33" i="18"/>
  <c r="B4" i="18" s="1"/>
  <c r="B5" i="18" s="1"/>
  <c r="C13" i="17"/>
  <c r="C4" i="17" s="1"/>
  <c r="B5" i="9" l="1"/>
  <c r="E17" i="22"/>
  <c r="D4" i="22" s="1"/>
  <c r="D6" i="22" s="1"/>
  <c r="Y57" i="41" s="1"/>
  <c r="B4" i="22"/>
  <c r="B6" i="22" s="1"/>
  <c r="A57" i="41" s="1"/>
  <c r="I57" i="41" s="1"/>
  <c r="M57" i="41" s="1"/>
  <c r="U57" i="41" s="1"/>
  <c r="D4" i="17"/>
  <c r="D5" i="17" s="1"/>
  <c r="C23" i="1" s="1"/>
  <c r="C17" i="40" s="1"/>
  <c r="D4" i="13"/>
  <c r="D5" i="13" s="1"/>
  <c r="C17" i="1" s="1"/>
  <c r="C12" i="39" s="1"/>
  <c r="J16" i="34"/>
  <c r="J27" i="34" s="1"/>
  <c r="B5" i="15"/>
  <c r="D4" i="15"/>
  <c r="F4" i="15" s="1"/>
  <c r="F5" i="15" s="1"/>
  <c r="C20" i="1" s="1"/>
  <c r="C15" i="40" s="1"/>
  <c r="H34" i="34"/>
  <c r="F22" i="5"/>
  <c r="D42" i="5"/>
  <c r="I15" i="4"/>
  <c r="B4" i="4"/>
  <c r="B6" i="4" s="1"/>
  <c r="D6" i="4" s="1"/>
  <c r="AP14" i="41" s="1"/>
  <c r="H14" i="21"/>
  <c r="D4" i="21" s="1"/>
  <c r="D5" i="21" s="1"/>
  <c r="C25" i="1" s="1"/>
  <c r="C18" i="40" s="1"/>
  <c r="C5" i="17"/>
  <c r="C4" i="18"/>
  <c r="B14" i="21"/>
  <c r="F42" i="5" l="1"/>
  <c r="B5" i="5" s="1"/>
  <c r="B8" i="5" s="1"/>
  <c r="D8" i="5" s="1"/>
  <c r="F8" i="5" s="1"/>
  <c r="C9" i="1" s="1"/>
  <c r="C8" i="40" s="1"/>
  <c r="I4" i="5"/>
  <c r="B7" i="34"/>
  <c r="J31" i="34"/>
  <c r="J34" i="34" s="1"/>
  <c r="F4" i="34" s="1"/>
  <c r="D5" i="15"/>
  <c r="C26" i="1"/>
  <c r="C15" i="39" s="1"/>
  <c r="AC57" i="41"/>
  <c r="AG57" i="41" s="1"/>
  <c r="D4" i="18"/>
  <c r="D5" i="18" s="1"/>
  <c r="C5" i="18"/>
  <c r="F7" i="34" l="1"/>
  <c r="C18" i="1" s="1"/>
  <c r="C13" i="40" s="1"/>
  <c r="D7" i="34"/>
  <c r="C24" i="1"/>
  <c r="C14" i="39" s="1"/>
  <c r="A54" i="41"/>
  <c r="B6" i="16"/>
  <c r="D5" i="16"/>
  <c r="E6" i="16"/>
  <c r="E48" i="19"/>
  <c r="D48" i="19"/>
  <c r="C48" i="19"/>
  <c r="F48" i="19"/>
  <c r="G48" i="19"/>
  <c r="B48" i="19"/>
  <c r="A51" i="19" s="1"/>
  <c r="C24" i="19" l="1"/>
  <c r="C26" i="19" s="1"/>
  <c r="C27" i="19" s="1"/>
  <c r="C29" i="19" s="1"/>
  <c r="F5" i="16"/>
  <c r="F6" i="16" s="1"/>
  <c r="C22" i="1" s="1"/>
  <c r="C16" i="40" s="1"/>
  <c r="D6" i="16"/>
  <c r="P39" i="30"/>
  <c r="D63" i="4" s="1"/>
  <c r="I65" i="4" s="1"/>
  <c r="M39" i="30"/>
  <c r="X14" i="41" s="1"/>
  <c r="L39" i="30"/>
  <c r="K39" i="30"/>
  <c r="D56" i="4" s="1"/>
  <c r="F39" i="30"/>
  <c r="D42" i="30" s="1"/>
  <c r="D32" i="4" s="1"/>
  <c r="Q20" i="30"/>
  <c r="P20" i="30"/>
  <c r="D50" i="4" s="1"/>
  <c r="N17" i="41" s="1"/>
  <c r="O20" i="30"/>
  <c r="D49" i="4" s="1"/>
  <c r="L17" i="41" s="1"/>
  <c r="N20" i="30"/>
  <c r="D48" i="4" s="1"/>
  <c r="K17" i="41" s="1"/>
  <c r="M20" i="30"/>
  <c r="D42" i="4" s="1"/>
  <c r="P16" i="41" s="1"/>
  <c r="L20" i="30"/>
  <c r="D41" i="4" s="1"/>
  <c r="K20" i="30"/>
  <c r="D40" i="4" s="1"/>
  <c r="J20" i="30"/>
  <c r="D39" i="4" s="1"/>
  <c r="I20" i="30"/>
  <c r="D37" i="4" s="1"/>
  <c r="P15" i="41" s="1"/>
  <c r="H20" i="30"/>
  <c r="G20" i="30"/>
  <c r="D35" i="4" s="1"/>
  <c r="F20" i="30"/>
  <c r="D34" i="4" s="1"/>
  <c r="E20" i="30"/>
  <c r="D28" i="4" s="1"/>
  <c r="P14" i="41" s="1"/>
  <c r="D20" i="30"/>
  <c r="C20" i="30"/>
  <c r="B20" i="30"/>
  <c r="D25" i="4" s="1"/>
  <c r="D27" i="4" l="1"/>
  <c r="N14" i="41" s="1"/>
  <c r="D36" i="4"/>
  <c r="D43" i="4" s="1"/>
  <c r="D51" i="4"/>
  <c r="P17" i="41" s="1"/>
  <c r="D57" i="4"/>
  <c r="V14" i="41" s="1"/>
  <c r="N16" i="41"/>
  <c r="I45" i="4"/>
  <c r="K15" i="41"/>
  <c r="I36" i="4"/>
  <c r="I43" i="4"/>
  <c r="L15" i="41"/>
  <c r="D26" i="4"/>
  <c r="I29" i="4" s="1"/>
  <c r="K14" i="41"/>
  <c r="AD14" i="41" s="1"/>
  <c r="I28" i="4"/>
  <c r="H41" i="41"/>
  <c r="B51" i="19"/>
  <c r="E7" i="19" s="1"/>
  <c r="T14" i="41"/>
  <c r="K16" i="41"/>
  <c r="L16" i="41"/>
  <c r="G14" i="41"/>
  <c r="Z14" i="41"/>
  <c r="I52" i="4"/>
  <c r="I51" i="4"/>
  <c r="D44" i="4"/>
  <c r="I63" i="4"/>
  <c r="C31" i="19"/>
  <c r="I53" i="4" l="1"/>
  <c r="I37" i="4"/>
  <c r="N15" i="41"/>
  <c r="I35" i="4"/>
  <c r="D29" i="4"/>
  <c r="I75" i="4"/>
  <c r="E6" i="4" s="1"/>
  <c r="D59" i="4"/>
  <c r="I61" i="4"/>
  <c r="I59" i="4"/>
  <c r="AF14" i="41"/>
  <c r="AB14" i="41" s="1"/>
  <c r="I27" i="4"/>
  <c r="L14" i="41"/>
  <c r="I76" i="4"/>
  <c r="F6" i="4" s="1"/>
  <c r="AJ50" i="41"/>
  <c r="C32" i="19"/>
  <c r="B5" i="19" s="1"/>
  <c r="B7" i="19" s="1"/>
  <c r="D7" i="19" s="1"/>
  <c r="F7" i="19" l="1"/>
  <c r="C21" i="1" s="1"/>
  <c r="C13" i="39" s="1"/>
  <c r="AG50" i="41"/>
  <c r="G6" i="4"/>
  <c r="AR14" i="41" s="1"/>
  <c r="F33" i="12"/>
  <c r="C5" i="12" s="1"/>
  <c r="E33" i="12"/>
  <c r="B5" i="12" s="1"/>
  <c r="G24" i="12"/>
  <c r="C4" i="12" s="1"/>
  <c r="C9" i="12"/>
  <c r="E6" i="12" s="1"/>
  <c r="D5" i="12" l="1"/>
  <c r="H6" i="4"/>
  <c r="C8" i="1" s="1"/>
  <c r="C8" i="39" s="1"/>
  <c r="B6" i="12"/>
  <c r="C6" i="12"/>
  <c r="D4" i="12"/>
  <c r="C6" i="11"/>
  <c r="B31" i="11"/>
  <c r="D31" i="11" s="1"/>
  <c r="C32" i="11"/>
  <c r="B30" i="11"/>
  <c r="D13" i="10"/>
  <c r="D6" i="12" l="1"/>
  <c r="F6" i="12" s="1"/>
  <c r="C15" i="1" s="1"/>
  <c r="C11" i="40" s="1"/>
  <c r="B4" i="10"/>
  <c r="F13" i="10"/>
  <c r="D4" i="11"/>
  <c r="F4" i="11" s="1"/>
  <c r="B6" i="11"/>
  <c r="C5" i="8"/>
  <c r="D30" i="11"/>
  <c r="D32" i="11" s="1"/>
  <c r="E5" i="11" s="1"/>
  <c r="F5" i="11" s="1"/>
  <c r="F6" i="11" l="1"/>
  <c r="C14" i="1" s="1"/>
  <c r="C10" i="40" s="1"/>
  <c r="D4" i="10"/>
  <c r="D5" i="10" s="1"/>
  <c r="B5" i="10"/>
  <c r="D4" i="8"/>
  <c r="D5" i="8" s="1"/>
  <c r="C12" i="1" s="1"/>
  <c r="C10" i="39" s="1"/>
  <c r="B5" i="8"/>
  <c r="D6" i="11"/>
  <c r="D13" i="29"/>
  <c r="D12" i="29"/>
  <c r="C79" i="29"/>
  <c r="B79" i="29"/>
  <c r="F78" i="29"/>
  <c r="E78" i="29"/>
  <c r="D78" i="29"/>
  <c r="F77" i="29"/>
  <c r="E77" i="29"/>
  <c r="D77" i="29"/>
  <c r="F76" i="29"/>
  <c r="E76" i="29"/>
  <c r="D76" i="29"/>
  <c r="F75" i="29"/>
  <c r="E75" i="29"/>
  <c r="D75" i="29"/>
  <c r="F74" i="29"/>
  <c r="E74" i="29"/>
  <c r="D74" i="29"/>
  <c r="F73" i="29"/>
  <c r="E73" i="29"/>
  <c r="D73" i="29"/>
  <c r="F72" i="29"/>
  <c r="E72" i="29"/>
  <c r="D72" i="29"/>
  <c r="F71" i="29"/>
  <c r="E71" i="29"/>
  <c r="D71" i="29"/>
  <c r="F70" i="29"/>
  <c r="E70" i="29"/>
  <c r="D70" i="29"/>
  <c r="F69" i="29"/>
  <c r="E69" i="29"/>
  <c r="D69" i="29"/>
  <c r="F68" i="29"/>
  <c r="E68" i="29"/>
  <c r="D68" i="29"/>
  <c r="F67" i="29"/>
  <c r="E67" i="29"/>
  <c r="D67" i="29"/>
  <c r="C63" i="29"/>
  <c r="F62" i="29"/>
  <c r="E62" i="29"/>
  <c r="D62" i="29"/>
  <c r="F61" i="29"/>
  <c r="E61" i="29"/>
  <c r="D61" i="29"/>
  <c r="F60" i="29"/>
  <c r="E60" i="29"/>
  <c r="D60" i="29"/>
  <c r="F59" i="29"/>
  <c r="E59" i="29"/>
  <c r="D59" i="29"/>
  <c r="F58" i="29"/>
  <c r="E58" i="29"/>
  <c r="D58" i="29"/>
  <c r="F57" i="29"/>
  <c r="E57" i="29"/>
  <c r="D57" i="29"/>
  <c r="F56" i="29"/>
  <c r="E56" i="29"/>
  <c r="D56" i="29"/>
  <c r="F55" i="29"/>
  <c r="E55" i="29"/>
  <c r="D55" i="29"/>
  <c r="F54" i="29"/>
  <c r="E54" i="29"/>
  <c r="D54" i="29"/>
  <c r="F53" i="29"/>
  <c r="E53" i="29"/>
  <c r="D53" i="29"/>
  <c r="F52" i="29"/>
  <c r="E52" i="29"/>
  <c r="D52" i="29"/>
  <c r="F51" i="29"/>
  <c r="E51" i="29"/>
  <c r="D51" i="29"/>
  <c r="E64" i="7"/>
  <c r="F64" i="7"/>
  <c r="E65" i="7"/>
  <c r="F65" i="7"/>
  <c r="E66" i="7"/>
  <c r="F66" i="7"/>
  <c r="E67" i="7"/>
  <c r="F67" i="7"/>
  <c r="E68" i="7"/>
  <c r="F68" i="7"/>
  <c r="E69" i="7"/>
  <c r="F69" i="7"/>
  <c r="E70" i="7"/>
  <c r="F70" i="7"/>
  <c r="E71" i="7"/>
  <c r="F71" i="7"/>
  <c r="E72" i="7"/>
  <c r="F72" i="7"/>
  <c r="E73" i="7"/>
  <c r="F73" i="7"/>
  <c r="E74" i="7"/>
  <c r="F74" i="7"/>
  <c r="F63" i="7"/>
  <c r="E63" i="7"/>
  <c r="D74" i="7"/>
  <c r="D73" i="7"/>
  <c r="D72" i="7"/>
  <c r="D71" i="7"/>
  <c r="D70" i="7"/>
  <c r="D69" i="7"/>
  <c r="D68" i="7"/>
  <c r="D67" i="7"/>
  <c r="D66" i="7"/>
  <c r="D65" i="7"/>
  <c r="D64" i="7"/>
  <c r="D63" i="7"/>
  <c r="A26" i="41" l="1"/>
  <c r="C13" i="1"/>
  <c r="C11" i="39" s="1"/>
  <c r="G72" i="7"/>
  <c r="G70" i="7"/>
  <c r="G66" i="7"/>
  <c r="G64" i="7"/>
  <c r="D14" i="29"/>
  <c r="E6" i="29" s="1"/>
  <c r="G6" i="29" s="1"/>
  <c r="B4" i="7"/>
  <c r="B7" i="7" s="1"/>
  <c r="D75" i="7"/>
  <c r="E75" i="7"/>
  <c r="C7" i="7" s="1"/>
  <c r="F75" i="7"/>
  <c r="F7" i="7" s="1"/>
  <c r="G68" i="29"/>
  <c r="G72" i="29"/>
  <c r="G76" i="29"/>
  <c r="G74" i="7"/>
  <c r="D63" i="29"/>
  <c r="F79" i="29"/>
  <c r="G69" i="29"/>
  <c r="G73" i="29"/>
  <c r="G77" i="29"/>
  <c r="B4" i="29"/>
  <c r="B6" i="29" s="1"/>
  <c r="E63" i="29"/>
  <c r="G54" i="29"/>
  <c r="G58" i="29"/>
  <c r="G62" i="29"/>
  <c r="G71" i="29"/>
  <c r="G53" i="29"/>
  <c r="G57" i="29"/>
  <c r="G61" i="29"/>
  <c r="D79" i="29"/>
  <c r="G52" i="29"/>
  <c r="G56" i="29"/>
  <c r="G60" i="29"/>
  <c r="E79" i="29"/>
  <c r="G75" i="29"/>
  <c r="F63" i="29"/>
  <c r="F6" i="29" s="1"/>
  <c r="G55" i="29"/>
  <c r="G59" i="29"/>
  <c r="G70" i="29"/>
  <c r="G74" i="29"/>
  <c r="G78" i="29"/>
  <c r="G68" i="7"/>
  <c r="G73" i="7"/>
  <c r="G71" i="7"/>
  <c r="G69" i="7"/>
  <c r="G67" i="7"/>
  <c r="G65" i="7"/>
  <c r="G51" i="29"/>
  <c r="G67" i="29"/>
  <c r="G63" i="7"/>
  <c r="D7" i="7" l="1"/>
  <c r="C6" i="29"/>
  <c r="D6" i="29"/>
  <c r="G75" i="7"/>
  <c r="G79" i="29"/>
  <c r="G63" i="29"/>
  <c r="E56" i="24" l="1"/>
  <c r="I56" i="24"/>
  <c r="M56" i="24"/>
  <c r="O56" i="24"/>
  <c r="F56" i="24"/>
  <c r="J56" i="24"/>
  <c r="N56" i="24"/>
  <c r="G56" i="24"/>
  <c r="K56" i="24"/>
  <c r="H56" i="24"/>
  <c r="L56" i="24"/>
  <c r="L50" i="24"/>
  <c r="O55" i="24"/>
  <c r="L55" i="24"/>
  <c r="K55" i="24"/>
  <c r="O52" i="24"/>
  <c r="N52" i="24"/>
  <c r="M52" i="24"/>
  <c r="L52" i="24"/>
  <c r="K52" i="24"/>
  <c r="O51" i="24"/>
  <c r="N51" i="24"/>
  <c r="M51" i="24"/>
  <c r="L51" i="24"/>
  <c r="K51" i="24"/>
  <c r="J51" i="24"/>
  <c r="O50" i="24"/>
  <c r="M50" i="24"/>
  <c r="K50" i="24"/>
  <c r="I55" i="24"/>
  <c r="F55" i="24"/>
  <c r="E55" i="24"/>
  <c r="I52" i="24"/>
  <c r="H52" i="24"/>
  <c r="G52" i="24"/>
  <c r="F52" i="24"/>
  <c r="E52" i="24"/>
  <c r="I51" i="24"/>
  <c r="H51" i="24"/>
  <c r="G51" i="24"/>
  <c r="F51" i="24"/>
  <c r="E51" i="24"/>
  <c r="I50" i="24"/>
  <c r="G50" i="24"/>
  <c r="F50" i="24"/>
  <c r="E50" i="24"/>
  <c r="D50" i="24"/>
  <c r="G7" i="7" l="1"/>
  <c r="Y22" i="41" s="1"/>
  <c r="E57" i="24"/>
  <c r="H7" i="26" s="1"/>
  <c r="I57" i="24"/>
  <c r="L7" i="26" s="1"/>
  <c r="F57" i="24"/>
  <c r="I7" i="26" s="1"/>
  <c r="K57" i="24"/>
  <c r="N7" i="26" s="1"/>
  <c r="D51" i="24"/>
  <c r="G55" i="24"/>
  <c r="D55" i="24"/>
  <c r="H55" i="24"/>
  <c r="J55" i="24"/>
  <c r="N55" i="24"/>
  <c r="M55" i="24"/>
  <c r="H50" i="24"/>
  <c r="D52" i="24"/>
  <c r="N50" i="24"/>
  <c r="C10" i="1" l="1"/>
  <c r="C9" i="39" s="1"/>
  <c r="C16" i="39" s="1"/>
  <c r="C22" i="40" s="1"/>
  <c r="D57" i="24"/>
  <c r="G7" i="26" s="1"/>
  <c r="O57" i="24"/>
  <c r="R7" i="26" s="1"/>
  <c r="L57" i="24"/>
  <c r="O7" i="26" s="1"/>
  <c r="J57" i="24"/>
  <c r="M7" i="26" s="1"/>
  <c r="M57" i="24"/>
  <c r="P7" i="26" s="1"/>
  <c r="G57" i="24"/>
  <c r="J7" i="26" s="1"/>
  <c r="H57" i="24"/>
  <c r="K7" i="26" s="1"/>
  <c r="N57" i="24"/>
  <c r="Q7" i="26" s="1"/>
  <c r="AM14" i="26" l="1"/>
  <c r="G8" i="26"/>
  <c r="P8" i="26" l="1"/>
  <c r="P9" i="26" s="1"/>
  <c r="L8" i="26"/>
  <c r="L9" i="26" s="1"/>
  <c r="H8" i="26"/>
  <c r="H9" i="26" s="1"/>
  <c r="AM31" i="26" s="1"/>
  <c r="R8" i="26"/>
  <c r="R9" i="26" s="1"/>
  <c r="J8" i="26"/>
  <c r="J9" i="26" s="1"/>
  <c r="M8" i="26"/>
  <c r="M9" i="26" s="1"/>
  <c r="G9" i="26"/>
  <c r="O8" i="26"/>
  <c r="O9" i="26" s="1"/>
  <c r="K8" i="26"/>
  <c r="K9" i="26" s="1"/>
  <c r="N8" i="26"/>
  <c r="N9" i="26" s="1"/>
  <c r="Q8" i="26"/>
  <c r="Q9" i="26" s="1"/>
  <c r="I8" i="26"/>
  <c r="I9" i="26" s="1"/>
  <c r="AM18" i="26"/>
  <c r="AM21" i="26"/>
  <c r="AM26" i="26"/>
  <c r="AM34" i="26"/>
  <c r="AM51" i="26"/>
  <c r="G15" i="26" s="1"/>
  <c r="G14" i="26" l="1"/>
  <c r="I14" i="26"/>
  <c r="O13" i="26"/>
  <c r="K13" i="26"/>
  <c r="I13" i="26"/>
  <c r="L13" i="26"/>
  <c r="R13" i="26"/>
  <c r="N13" i="26"/>
  <c r="J13" i="26"/>
  <c r="Q13" i="26"/>
  <c r="M13" i="26"/>
  <c r="P13" i="26"/>
  <c r="H13" i="26"/>
  <c r="O12" i="26"/>
  <c r="K12" i="26"/>
  <c r="G12" i="26"/>
  <c r="P12" i="26"/>
  <c r="R12" i="26"/>
  <c r="N12" i="26"/>
  <c r="J12" i="26"/>
  <c r="Q12" i="26"/>
  <c r="M12" i="26"/>
  <c r="I12" i="26"/>
  <c r="L12" i="26"/>
  <c r="H12" i="26"/>
  <c r="O10" i="26"/>
  <c r="P10" i="26"/>
  <c r="J10" i="26"/>
  <c r="K10" i="26"/>
  <c r="H10" i="26"/>
  <c r="Q10" i="26"/>
  <c r="G10" i="26"/>
  <c r="R10" i="26"/>
  <c r="M10" i="26"/>
  <c r="I10" i="26"/>
  <c r="N10" i="26"/>
  <c r="L10" i="26"/>
  <c r="P14" i="26"/>
  <c r="L14" i="26"/>
  <c r="Q14" i="26"/>
  <c r="M14" i="26"/>
  <c r="O14" i="26"/>
  <c r="K14" i="26"/>
  <c r="R14" i="26"/>
  <c r="N14" i="26"/>
  <c r="J14" i="26"/>
  <c r="O11" i="26"/>
  <c r="K11" i="26"/>
  <c r="G11" i="26"/>
  <c r="Q11" i="26"/>
  <c r="I11" i="26"/>
  <c r="P11" i="26"/>
  <c r="H11" i="26"/>
  <c r="R11" i="26"/>
  <c r="N11" i="26"/>
  <c r="J11" i="26"/>
  <c r="M11" i="26"/>
  <c r="L11" i="26"/>
  <c r="O15" i="26"/>
  <c r="K15" i="26"/>
  <c r="P15" i="26"/>
  <c r="H15" i="26"/>
  <c r="R15" i="26"/>
  <c r="N15" i="26"/>
  <c r="J15" i="26"/>
  <c r="Q15" i="26"/>
  <c r="M15" i="26"/>
  <c r="I15" i="26"/>
  <c r="L15" i="26"/>
  <c r="G16" i="26" l="1"/>
  <c r="L16" i="26"/>
  <c r="R16" i="26"/>
  <c r="K16" i="26"/>
  <c r="N16" i="26"/>
  <c r="J16" i="26"/>
  <c r="I16" i="26"/>
  <c r="Q16" i="26"/>
  <c r="P16" i="26"/>
  <c r="M16" i="26"/>
  <c r="H16" i="26"/>
  <c r="O16" i="26"/>
  <c r="D5" i="37"/>
  <c r="C27" i="1" s="1"/>
  <c r="C29" i="1" l="1"/>
  <c r="C19" i="40"/>
  <c r="C21" i="40" s="1"/>
  <c r="C23" i="40" s="1"/>
</calcChain>
</file>

<file path=xl/comments1.xml><?xml version="1.0" encoding="utf-8"?>
<comments xmlns="http://schemas.openxmlformats.org/spreadsheetml/2006/main">
  <authors>
    <author>fukushima</author>
  </authors>
  <commentList>
    <comment ref="S4" authorId="0" shapeId="0">
      <text>
        <r>
          <rPr>
            <b/>
            <sz val="12"/>
            <color indexed="81"/>
            <rFont val="MS P ゴシック"/>
            <family val="3"/>
            <charset val="128"/>
          </rPr>
          <t>調理業務を選択してください。例えば自園調理の場合は「それ以外」を選択してください。</t>
        </r>
      </text>
    </comment>
    <comment ref="AA7" authorId="0" shapeId="0">
      <text>
        <r>
          <rPr>
            <b/>
            <sz val="12"/>
            <color indexed="81"/>
            <rFont val="MS P ゴシック"/>
            <family val="3"/>
            <charset val="128"/>
          </rPr>
          <t>注記があれば下に表示されるので、それに従い職員配置を報告してください。</t>
        </r>
      </text>
    </comment>
    <comment ref="AF11" authorId="0" shapeId="0">
      <text>
        <r>
          <rPr>
            <b/>
            <sz val="11"/>
            <color indexed="81"/>
            <rFont val="MS P ゴシック"/>
            <family val="3"/>
            <charset val="128"/>
          </rPr>
          <t>給付費・委託費担当は青字
補助金担当は赤字</t>
        </r>
      </text>
    </comment>
  </commentList>
</comments>
</file>

<file path=xl/comments10.xml><?xml version="1.0" encoding="utf-8"?>
<comments xmlns="http://schemas.openxmlformats.org/spreadsheetml/2006/main">
  <authors>
    <author>豊中市</author>
  </authors>
  <commentList>
    <comment ref="D20" authorId="0" shapeId="0">
      <text>
        <r>
          <rPr>
            <b/>
            <sz val="9"/>
            <color indexed="81"/>
            <rFont val="MS P ゴシック"/>
            <family val="3"/>
            <charset val="128"/>
          </rPr>
          <t>支払日についてはR5.4.10などと入力してください。</t>
        </r>
        <r>
          <rPr>
            <sz val="9"/>
            <color indexed="81"/>
            <rFont val="MS P ゴシック"/>
            <family val="3"/>
            <charset val="128"/>
          </rPr>
          <t xml:space="preserve">
</t>
        </r>
      </text>
    </comment>
  </commentList>
</comments>
</file>

<file path=xl/comments11.xml><?xml version="1.0" encoding="utf-8"?>
<comments xmlns="http://schemas.openxmlformats.org/spreadsheetml/2006/main">
  <authors>
    <author>豊中市</author>
  </authors>
  <commentList>
    <comment ref="C8" authorId="0" shapeId="0">
      <text>
        <r>
          <rPr>
            <b/>
            <sz val="9"/>
            <color indexed="81"/>
            <rFont val="MS P ゴシック"/>
            <family val="3"/>
            <charset val="128"/>
          </rPr>
          <t>支払日についてはR5.4.10などと入力してください。</t>
        </r>
        <r>
          <rPr>
            <sz val="9"/>
            <color indexed="81"/>
            <rFont val="MS P ゴシック"/>
            <family val="3"/>
            <charset val="128"/>
          </rPr>
          <t xml:space="preserve">
</t>
        </r>
      </text>
    </comment>
  </commentList>
</comments>
</file>

<file path=xl/comments12.xml><?xml version="1.0" encoding="utf-8"?>
<comments xmlns="http://schemas.openxmlformats.org/spreadsheetml/2006/main">
  <authors>
    <author>豊中市</author>
  </authors>
  <commentList>
    <comment ref="A13" authorId="0" shapeId="0">
      <text>
        <r>
          <rPr>
            <b/>
            <sz val="10"/>
            <color indexed="81"/>
            <rFont val="MS P ゴシック"/>
            <family val="3"/>
            <charset val="128"/>
          </rPr>
          <t>バス会社・旅行会社
・レンタカー等の借上料のみ対象。同一法人内の園バス使用料、他法人の園バス使用料は対象外。</t>
        </r>
      </text>
    </comment>
    <comment ref="D14" authorId="0" shapeId="0">
      <text>
        <r>
          <rPr>
            <b/>
            <sz val="9"/>
            <color indexed="81"/>
            <rFont val="MS P ゴシック"/>
            <family val="3"/>
            <charset val="128"/>
          </rPr>
          <t>支払日についてはR5.4.10などと入力してください。</t>
        </r>
        <r>
          <rPr>
            <sz val="9"/>
            <color indexed="81"/>
            <rFont val="MS P ゴシック"/>
            <family val="3"/>
            <charset val="128"/>
          </rPr>
          <t xml:space="preserve">
</t>
        </r>
      </text>
    </comment>
    <comment ref="E35" authorId="0" shapeId="0">
      <text>
        <r>
          <rPr>
            <b/>
            <sz val="9"/>
            <color indexed="81"/>
            <rFont val="MS P ゴシック"/>
            <family val="3"/>
            <charset val="128"/>
          </rPr>
          <t>支払日についてはR5.4.10などと入力してください。</t>
        </r>
        <r>
          <rPr>
            <sz val="9"/>
            <color indexed="81"/>
            <rFont val="MS P ゴシック"/>
            <family val="3"/>
            <charset val="128"/>
          </rPr>
          <t xml:space="preserve">
</t>
        </r>
      </text>
    </comment>
  </commentList>
</comments>
</file>

<file path=xl/comments13.xml><?xml version="1.0" encoding="utf-8"?>
<comments xmlns="http://schemas.openxmlformats.org/spreadsheetml/2006/main">
  <authors>
    <author>豊中市</author>
  </authors>
  <commentList>
    <comment ref="D13" authorId="0" shapeId="0">
      <text>
        <r>
          <rPr>
            <b/>
            <sz val="9"/>
            <color indexed="81"/>
            <rFont val="MS P ゴシック"/>
            <family val="3"/>
            <charset val="128"/>
          </rPr>
          <t>保険期間についてはR5.5.1～R6.4.30などと入力してください。</t>
        </r>
        <r>
          <rPr>
            <sz val="9"/>
            <color indexed="81"/>
            <rFont val="MS P ゴシック"/>
            <family val="3"/>
            <charset val="128"/>
          </rPr>
          <t xml:space="preserve">
</t>
        </r>
      </text>
    </comment>
    <comment ref="E13" authorId="0" shapeId="0">
      <text>
        <r>
          <rPr>
            <b/>
            <sz val="9"/>
            <color indexed="81"/>
            <rFont val="MS P ゴシック"/>
            <family val="3"/>
            <charset val="128"/>
          </rPr>
          <t>支払日についてはR5.4.10などと入力してください。</t>
        </r>
        <r>
          <rPr>
            <sz val="9"/>
            <color indexed="81"/>
            <rFont val="MS P ゴシック"/>
            <family val="3"/>
            <charset val="128"/>
          </rPr>
          <t xml:space="preserve">
</t>
        </r>
      </text>
    </comment>
    <comment ref="F13" authorId="0" shapeId="0">
      <text>
        <r>
          <rPr>
            <b/>
            <sz val="9"/>
            <color indexed="81"/>
            <rFont val="MS P ゴシック"/>
            <family val="3"/>
            <charset val="128"/>
          </rPr>
          <t>児童に係る保険料のみが対象です。保険料に職員等の児童以外に係る金額が含まれる場合、計上しないでください。</t>
        </r>
      </text>
    </comment>
    <comment ref="D27" authorId="0" shapeId="0">
      <text>
        <r>
          <rPr>
            <b/>
            <sz val="9"/>
            <color indexed="81"/>
            <rFont val="MS P ゴシック"/>
            <family val="3"/>
            <charset val="128"/>
          </rPr>
          <t>支払日についてはR5.4.10などと入力してください。</t>
        </r>
        <r>
          <rPr>
            <sz val="9"/>
            <color indexed="81"/>
            <rFont val="MS P ゴシック"/>
            <family val="3"/>
            <charset val="128"/>
          </rPr>
          <t xml:space="preserve">
</t>
        </r>
      </text>
    </comment>
  </commentList>
</comments>
</file>

<file path=xl/comments14.xml><?xml version="1.0" encoding="utf-8"?>
<comments xmlns="http://schemas.openxmlformats.org/spreadsheetml/2006/main">
  <authors>
    <author>豊中市</author>
  </authors>
  <commentList>
    <comment ref="F14" authorId="0" shapeId="0">
      <text>
        <r>
          <rPr>
            <b/>
            <sz val="9"/>
            <color indexed="81"/>
            <rFont val="MS P ゴシック"/>
            <family val="3"/>
            <charset val="128"/>
          </rPr>
          <t>担当する児童の「障害児保育の必要性の決定後の在籍月数」以下の月数としてください。</t>
        </r>
      </text>
    </comment>
    <comment ref="F30" authorId="0" shapeId="0">
      <text>
        <r>
          <rPr>
            <b/>
            <sz val="9"/>
            <color indexed="81"/>
            <rFont val="MS P ゴシック"/>
            <family val="3"/>
            <charset val="128"/>
          </rPr>
          <t>担当する児童の「障害児保育の必要性の決定後の在籍月数」以下の月数としてください。</t>
        </r>
      </text>
    </comment>
    <comment ref="F37" authorId="0" shapeId="0">
      <text>
        <r>
          <rPr>
            <b/>
            <sz val="9"/>
            <color indexed="81"/>
            <rFont val="MS P ゴシック"/>
            <family val="3"/>
            <charset val="128"/>
          </rPr>
          <t>担当する児童の「障害児保育の必要性の決定後の在籍月数」以下の月数としてください。</t>
        </r>
      </text>
    </comment>
    <comment ref="A72" authorId="0" shapeId="0">
      <text>
        <r>
          <rPr>
            <b/>
            <sz val="11"/>
            <color indexed="81"/>
            <rFont val="MS P ゴシック"/>
            <family val="3"/>
            <charset val="128"/>
          </rPr>
          <t>対象経費及び補助要件については要綱をご参照ください。</t>
        </r>
      </text>
    </comment>
  </commentList>
</comments>
</file>

<file path=xl/comments15.xml><?xml version="1.0" encoding="utf-8"?>
<comments xmlns="http://schemas.openxmlformats.org/spreadsheetml/2006/main">
  <authors>
    <author>豊中市</author>
  </authors>
  <commentList>
    <comment ref="F7" authorId="0" shapeId="0">
      <text>
        <r>
          <rPr>
            <b/>
            <sz val="9"/>
            <color indexed="81"/>
            <rFont val="MS P ゴシック"/>
            <family val="3"/>
            <charset val="128"/>
          </rPr>
          <t>担当業務「アレルギー＋栄養管理加算B」の職員を配置する場合のみ入力してください。</t>
        </r>
      </text>
    </comment>
  </commentList>
</comments>
</file>

<file path=xl/comments16.xml><?xml version="1.0" encoding="utf-8"?>
<comments xmlns="http://schemas.openxmlformats.org/spreadsheetml/2006/main">
  <authors>
    <author>豊中市</author>
    <author>W012548</author>
  </authors>
  <commentList>
    <comment ref="A12" authorId="0" shapeId="0">
      <text>
        <r>
          <rPr>
            <b/>
            <sz val="9"/>
            <color indexed="81"/>
            <rFont val="MS P ゴシック"/>
            <family val="3"/>
            <charset val="128"/>
          </rPr>
          <t>担当職員は1名以上必要です。</t>
        </r>
      </text>
    </comment>
    <comment ref="G24" authorId="1" shapeId="0">
      <text>
        <r>
          <rPr>
            <b/>
            <sz val="9"/>
            <color indexed="81"/>
            <rFont val="ＭＳ Ｐゴシック"/>
            <family val="3"/>
            <charset val="128"/>
          </rPr>
          <t>本事業に係る支出（おやつ代等）を入力してください。
通常の教育・保育時間に係る支出を含まないよう、必ず本事業に係る経費のみを算出して計上してください。</t>
        </r>
      </text>
    </comment>
    <comment ref="B30" authorId="0" shapeId="0">
      <text>
        <r>
          <rPr>
            <b/>
            <sz val="9"/>
            <color indexed="81"/>
            <rFont val="MS P ゴシック"/>
            <family val="3"/>
            <charset val="128"/>
          </rPr>
          <t>⑥と⑧については、
決算見込書と数字を合わせてください。</t>
        </r>
        <r>
          <rPr>
            <sz val="9"/>
            <color indexed="81"/>
            <rFont val="MS P ゴシック"/>
            <family val="3"/>
            <charset val="128"/>
          </rPr>
          <t xml:space="preserve">
</t>
        </r>
      </text>
    </comment>
  </commentList>
</comments>
</file>

<file path=xl/comments17.xml><?xml version="1.0" encoding="utf-8"?>
<comments xmlns="http://schemas.openxmlformats.org/spreadsheetml/2006/main">
  <authors>
    <author>豊中市</author>
  </authors>
  <commentList>
    <comment ref="C12" authorId="0" shapeId="0">
      <text>
        <r>
          <rPr>
            <b/>
            <u val="double"/>
            <sz val="11"/>
            <color indexed="81"/>
            <rFont val="MS P ゴシック"/>
            <family val="3"/>
            <charset val="128"/>
          </rPr>
          <t>上記の区分において２種類以上の事業が実施されていない場合は"×"となり、補助対象外となります。</t>
        </r>
        <r>
          <rPr>
            <b/>
            <sz val="11"/>
            <color indexed="81"/>
            <rFont val="MS P ゴシック"/>
            <family val="3"/>
            <charset val="128"/>
          </rPr>
          <t>同一区分の事業を複数回実施した場合は１種類の事業実施とみなします。</t>
        </r>
      </text>
    </comment>
    <comment ref="E23" authorId="0" shapeId="0">
      <text>
        <r>
          <rPr>
            <b/>
            <sz val="9"/>
            <color indexed="81"/>
            <rFont val="MS P ゴシック"/>
            <family val="3"/>
            <charset val="128"/>
          </rPr>
          <t>支払日についてはR5.4.10などと入力してください。</t>
        </r>
        <r>
          <rPr>
            <sz val="9"/>
            <color indexed="81"/>
            <rFont val="MS P ゴシック"/>
            <family val="3"/>
            <charset val="128"/>
          </rPr>
          <t xml:space="preserve">
</t>
        </r>
      </text>
    </comment>
    <comment ref="F23" authorId="0" shapeId="0">
      <text>
        <r>
          <rPr>
            <b/>
            <sz val="11"/>
            <color indexed="81"/>
            <rFont val="MS P ゴシック"/>
            <family val="3"/>
            <charset val="128"/>
          </rPr>
          <t>補助対象経費を計上しないが実施事業としてのカウントを希望する場合、0円で記載してください。
また、単価5万円を超えるものは原則対象外です。</t>
        </r>
      </text>
    </comment>
  </commentList>
</comments>
</file>

<file path=xl/comments18.xml><?xml version="1.0" encoding="utf-8"?>
<comments xmlns="http://schemas.openxmlformats.org/spreadsheetml/2006/main">
  <authors>
    <author>豊中市</author>
  </authors>
  <commentList>
    <comment ref="D12" authorId="0" shapeId="0">
      <text>
        <r>
          <rPr>
            <b/>
            <sz val="9"/>
            <color indexed="81"/>
            <rFont val="MS P ゴシック"/>
            <family val="3"/>
            <charset val="128"/>
          </rPr>
          <t>支払日についてはR5.4.10などと入力してください。</t>
        </r>
        <r>
          <rPr>
            <sz val="9"/>
            <color indexed="81"/>
            <rFont val="MS P ゴシック"/>
            <family val="3"/>
            <charset val="128"/>
          </rPr>
          <t xml:space="preserve">
</t>
        </r>
      </text>
    </comment>
  </commentList>
</comments>
</file>

<file path=xl/comments19.xml><?xml version="1.0" encoding="utf-8"?>
<comments xmlns="http://schemas.openxmlformats.org/spreadsheetml/2006/main">
  <authors>
    <author>豊中市</author>
    <author>Administrator</author>
  </authors>
  <commentList>
    <comment ref="G9" authorId="0" shapeId="0">
      <text>
        <r>
          <rPr>
            <b/>
            <sz val="12"/>
            <color indexed="81"/>
            <rFont val="MS P ゴシック"/>
            <family val="3"/>
            <charset val="128"/>
          </rPr>
          <t>交通安全に関する講習会等の修了が確認できる資料の添付(受講証書や受講感想文)が必要です。</t>
        </r>
      </text>
    </comment>
    <comment ref="D15" authorId="1" shapeId="0">
      <text>
        <r>
          <rPr>
            <b/>
            <sz val="12"/>
            <color indexed="81"/>
            <rFont val="ＭＳ Ｐゴシック"/>
            <family val="3"/>
            <charset val="128"/>
          </rPr>
          <t>1人でも保育支援者（担当業務「【保育体制強化事業】保育支援」または「【保育体制強化事業】保育支援＋キッズガード」）がいる月数を入力してください。（最大12ヶ月）</t>
        </r>
      </text>
    </comment>
    <comment ref="G15" authorId="0" shapeId="0">
      <text>
        <r>
          <rPr>
            <b/>
            <sz val="12"/>
            <color indexed="81"/>
            <rFont val="MS P ゴシック"/>
            <family val="3"/>
            <charset val="128"/>
          </rPr>
          <t>1人でも園外保育等の見守り等を実施する保育支援者（担当業務「【保育体制強化事業】保育支援＋キッズガード」）がいる月数を入力してください。（最大12ヶ月）</t>
        </r>
      </text>
    </comment>
    <comment ref="H18" authorId="0" shapeId="0">
      <text>
        <r>
          <rPr>
            <sz val="9"/>
            <color indexed="81"/>
            <rFont val="MS P ゴシック"/>
            <family val="3"/>
            <charset val="128"/>
          </rPr>
          <t xml:space="preserve">例えば、複数人が受講した場合
AさんがR5.6.2に受講、受講証書（受講感想文）を園がR5.6.10に確認、BさんがR5.7.5に受講し、受講証書（受講感想文）を園がR5.7.13に確認した場合はR5.7.13を確認日としてください。
</t>
        </r>
      </text>
    </comment>
    <comment ref="A22" authorId="0" shapeId="0">
      <text>
        <r>
          <rPr>
            <b/>
            <sz val="14"/>
            <color indexed="81"/>
            <rFont val="MS P ゴシック"/>
            <family val="3"/>
            <charset val="128"/>
          </rPr>
          <t>①及び②の両方を必ず入力してください。</t>
        </r>
      </text>
    </comment>
    <comment ref="A35" authorId="0" shapeId="0">
      <text>
        <r>
          <rPr>
            <b/>
            <sz val="12"/>
            <color indexed="81"/>
            <rFont val="MS P ゴシック"/>
            <family val="3"/>
            <charset val="128"/>
          </rPr>
          <t xml:space="preserve">（１）③を適用する場合は補助対象外ですので、この部分は入力しないでください。
</t>
        </r>
      </text>
    </comment>
    <comment ref="C35" authorId="0" shapeId="0">
      <text>
        <r>
          <rPr>
            <b/>
            <sz val="10"/>
            <color indexed="81"/>
            <rFont val="MS P ゴシック"/>
            <family val="3"/>
            <charset val="128"/>
          </rPr>
          <t xml:space="preserve">保育支援者以外の者を配置し、園外保育等の見守り等に取り組む月数を入力してください（最大12ヶ月）。
※ただし、（１）③を申請する場合は補助対象外
</t>
        </r>
      </text>
    </comment>
    <comment ref="H37" authorId="0" shapeId="0">
      <text>
        <r>
          <rPr>
            <sz val="9"/>
            <color indexed="81"/>
            <rFont val="MS P ゴシック"/>
            <family val="3"/>
            <charset val="128"/>
          </rPr>
          <t xml:space="preserve">例えば、複数人が受講した場合
AさんがR5.6.2に受講、受講証書（受講感想文）を園がR5.6.10に確認、BさんがR5.7.5に受講し、受講証書（受講感想文）を園がR5.7.13に確認した場合はR5.7.13を確認日としてください。
</t>
        </r>
      </text>
    </comment>
  </commentList>
</comments>
</file>

<file path=xl/comments2.xml><?xml version="1.0" encoding="utf-8"?>
<comments xmlns="http://schemas.openxmlformats.org/spreadsheetml/2006/main">
  <authors>
    <author>豊中市</author>
  </authors>
  <commentList>
    <comment ref="D6" authorId="0" shapeId="0">
      <text>
        <r>
          <rPr>
            <b/>
            <sz val="16"/>
            <color indexed="81"/>
            <rFont val="MS P ゴシック"/>
            <family val="3"/>
            <charset val="128"/>
          </rPr>
          <t>各月の総支給額および賞与・一時金総支給額を入力してください。</t>
        </r>
      </text>
    </comment>
    <comment ref="P6" authorId="0" shapeId="0">
      <text>
        <r>
          <rPr>
            <b/>
            <sz val="14"/>
            <color indexed="81"/>
            <rFont val="MS P ゴシック"/>
            <family val="3"/>
            <charset val="128"/>
          </rPr>
          <t>賞与・一時金を支給した月を入力してください。上半期実績時は４～９月支給分を、下半期実績時は１０～２月支給分を、運営費補助金実績報告時は３月支給分を入力してください。</t>
        </r>
      </text>
    </comment>
    <comment ref="V7" authorId="0" shapeId="0">
      <text>
        <r>
          <rPr>
            <b/>
            <sz val="14"/>
            <color indexed="81"/>
            <rFont val="MS P ゴシック"/>
            <family val="3"/>
            <charset val="128"/>
          </rPr>
          <t>③について、新型コロナウイルス感染症に係る保育所等事業継続支援事業補助金でのかかり増しの人件費や非常勤職員の人件費、その他補助金・交付金等で人件費補助を受けた額を記入してください。
例外的に、大阪府私学課所管の「特別支援補助金」を受けている分はここには記載せず、シート11.障害児保育で記載してください。</t>
        </r>
      </text>
    </comment>
  </commentList>
</comments>
</file>

<file path=xl/comments20.xml><?xml version="1.0" encoding="utf-8"?>
<comments xmlns="http://schemas.openxmlformats.org/spreadsheetml/2006/main">
  <authors>
    <author>豊中市</author>
  </authors>
  <commentList>
    <comment ref="D8" authorId="0" shapeId="0">
      <text>
        <r>
          <rPr>
            <b/>
            <sz val="12"/>
            <color indexed="81"/>
            <rFont val="MS P ゴシック"/>
            <family val="3"/>
            <charset val="128"/>
          </rPr>
          <t>令和4年度以降に物価高騰を理由に給食費の増額を行った施設は対象外です</t>
        </r>
        <r>
          <rPr>
            <b/>
            <sz val="11"/>
            <color indexed="81"/>
            <rFont val="MS P ゴシック"/>
            <family val="3"/>
            <charset val="128"/>
          </rPr>
          <t>。</t>
        </r>
        <r>
          <rPr>
            <b/>
            <sz val="9"/>
            <color indexed="81"/>
            <rFont val="MS P ゴシック"/>
            <family val="3"/>
            <charset val="128"/>
          </rPr>
          <t xml:space="preserve">
</t>
        </r>
        <r>
          <rPr>
            <sz val="9"/>
            <color indexed="81"/>
            <rFont val="MS P ゴシック"/>
            <family val="3"/>
            <charset val="128"/>
          </rPr>
          <t xml:space="preserve">
</t>
        </r>
      </text>
    </comment>
  </commentList>
</comments>
</file>

<file path=xl/comments3.xml><?xml version="1.0" encoding="utf-8"?>
<comments xmlns="http://schemas.openxmlformats.org/spreadsheetml/2006/main">
  <authors>
    <author>豊中市</author>
  </authors>
  <commentList>
    <comment ref="D5" authorId="0" shapeId="0">
      <text>
        <r>
          <rPr>
            <b/>
            <sz val="12"/>
            <color indexed="81"/>
            <rFont val="MS P ゴシック"/>
            <family val="3"/>
            <charset val="128"/>
          </rPr>
          <t>事業等の実施確認が必要な加算については、事業等（ⅰ～ⅴ）の「〇」または「‐」も選択してください。</t>
        </r>
        <r>
          <rPr>
            <b/>
            <sz val="9"/>
            <color indexed="81"/>
            <rFont val="MS P ゴシック"/>
            <family val="3"/>
            <charset val="128"/>
          </rPr>
          <t xml:space="preserve">
</t>
        </r>
      </text>
    </comment>
    <comment ref="C33" authorId="0" shapeId="0">
      <text>
        <r>
          <rPr>
            <b/>
            <sz val="9"/>
            <color indexed="81"/>
            <rFont val="MS P ゴシック"/>
            <family val="3"/>
            <charset val="128"/>
          </rPr>
          <t xml:space="preserve">「主幹教諭等専任化実施無」の該当有無に関わらず、全施設必ず下記の「（1号部分）事業等」および「（2・3号部分）事業等」を入力してください。
認定こども園においては1号部分、2・3号部分それぞれで複数事業を実施する必要があり、実施していない場合は該当する部分で減算となります。
</t>
        </r>
      </text>
    </comment>
  </commentList>
</comments>
</file>

<file path=xl/comments4.xml><?xml version="1.0" encoding="utf-8"?>
<comments xmlns="http://schemas.openxmlformats.org/spreadsheetml/2006/main">
  <authors>
    <author>fukushima</author>
  </authors>
  <commentList>
    <comment ref="A44" authorId="0" shapeId="0">
      <text>
        <r>
          <rPr>
            <b/>
            <sz val="12"/>
            <color indexed="10"/>
            <rFont val="MS P ゴシック"/>
            <family val="3"/>
            <charset val="128"/>
          </rPr>
          <t>年齢別配置基準の算出に影響しますので、「３歳児配置改善加算」と「満３歳児対応加配加算」の</t>
        </r>
        <r>
          <rPr>
            <b/>
            <u/>
            <sz val="12"/>
            <color indexed="10"/>
            <rFont val="MS P ゴシック"/>
            <family val="3"/>
            <charset val="128"/>
          </rPr>
          <t>両方に"○"か"-"を必ず入力してください。</t>
        </r>
      </text>
    </comment>
    <comment ref="A57" authorId="0" shapeId="0">
      <text>
        <r>
          <rPr>
            <b/>
            <sz val="11"/>
            <color indexed="81"/>
            <rFont val="MS P ゴシック"/>
            <family val="3"/>
            <charset val="128"/>
          </rPr>
          <t>シート名「職員配置実績報告書（職員配置）」の年齢別配置基準の値に転記されます。</t>
        </r>
      </text>
    </comment>
  </commentList>
</comments>
</file>

<file path=xl/comments5.xml><?xml version="1.0" encoding="utf-8"?>
<comments xmlns="http://schemas.openxmlformats.org/spreadsheetml/2006/main">
  <authors>
    <author>W012548</author>
    <author>Administrator</author>
  </authors>
  <commentList>
    <comment ref="A11" authorId="0" shapeId="0">
      <text>
        <r>
          <rPr>
            <b/>
            <sz val="9"/>
            <color indexed="81"/>
            <rFont val="ＭＳ Ｐゴシック"/>
            <family val="3"/>
            <charset val="128"/>
          </rPr>
          <t>職員配置計画書の担当職員のNo.を入力してください。</t>
        </r>
      </text>
    </comment>
    <comment ref="G11" authorId="0" shapeId="0">
      <text>
        <r>
          <rPr>
            <b/>
            <sz val="9"/>
            <color indexed="81"/>
            <rFont val="ＭＳ Ｐゴシック"/>
            <family val="3"/>
            <charset val="128"/>
          </rPr>
          <t>本事業に係る支出（おやつ代等）を入力してください。
通常の教育・保育時間に係る支出を含まないよう、必ず本事業に係る経費のみを算出して計上してください。</t>
        </r>
      </text>
    </comment>
    <comment ref="J11" authorId="0" shapeId="0">
      <text>
        <r>
          <rPr>
            <b/>
            <sz val="9"/>
            <color indexed="81"/>
            <rFont val="ＭＳ Ｐゴシック"/>
            <family val="3"/>
            <charset val="128"/>
          </rPr>
          <t>本事業に係る収入を入力してください。</t>
        </r>
      </text>
    </comment>
    <comment ref="G69" authorId="1" shapeId="0">
      <text>
        <r>
          <rPr>
            <b/>
            <sz val="10"/>
            <color indexed="81"/>
            <rFont val="ＭＳ Ｐゴシック"/>
            <family val="3"/>
            <charset val="128"/>
          </rPr>
          <t>就労支援型施設加算を申し込む場合、対象となる事務職員のNoを入力してください。
（事務職員配置加算等の対象職員は対象外です。詳細は「実績報告書作成について」を参照してください。）</t>
        </r>
      </text>
    </comment>
    <comment ref="J72" authorId="1" shapeId="0">
      <text>
        <r>
          <rPr>
            <b/>
            <sz val="10"/>
            <color indexed="81"/>
            <rFont val="ＭＳ Ｐゴシック"/>
            <family val="3"/>
            <charset val="128"/>
          </rPr>
          <t>就労支援型施設加算の対象職員の配置月数を入力してください。</t>
        </r>
      </text>
    </comment>
  </commentList>
</comments>
</file>

<file path=xl/comments6.xml><?xml version="1.0" encoding="utf-8"?>
<comments xmlns="http://schemas.openxmlformats.org/spreadsheetml/2006/main">
  <authors>
    <author>豊中市</author>
  </authors>
  <commentList>
    <comment ref="C8" authorId="0" shapeId="0">
      <text>
        <r>
          <rPr>
            <b/>
            <sz val="9"/>
            <color indexed="81"/>
            <rFont val="MS P ゴシック"/>
            <family val="3"/>
            <charset val="128"/>
          </rPr>
          <t>（ア）～（ウ）の①～③には、利用人数のうち、長時間加算人数の対象となる利用延べ人数を①～③の区分ごとに入力してください。</t>
        </r>
      </text>
    </comment>
    <comment ref="N8" authorId="0" shapeId="0">
      <text>
        <r>
          <rPr>
            <b/>
            <sz val="9"/>
            <color indexed="81"/>
            <rFont val="MS P ゴシック"/>
            <family val="3"/>
            <charset val="128"/>
          </rPr>
          <t>（ア）～（ウ）の利用人数には、
各月の延べ利用人数を入力してください。</t>
        </r>
      </text>
    </comment>
    <comment ref="D27" authorId="0" shapeId="0">
      <text>
        <r>
          <rPr>
            <b/>
            <sz val="9"/>
            <color indexed="81"/>
            <rFont val="MS P ゴシック"/>
            <family val="3"/>
            <charset val="128"/>
          </rPr>
          <t>他市児童も含めた各月の「平日」「長期休業日」の利用人数を入力してください。長期休業日には利用時間が8時間未満の児童・8時間以上の児童それぞれの年間延べ利用人数を合計した人数を入力してください。</t>
        </r>
        <r>
          <rPr>
            <sz val="9"/>
            <color indexed="81"/>
            <rFont val="MS P ゴシック"/>
            <family val="3"/>
            <charset val="128"/>
          </rPr>
          <t xml:space="preserve">
</t>
        </r>
      </text>
    </comment>
  </commentList>
</comments>
</file>

<file path=xl/comments7.xml><?xml version="1.0" encoding="utf-8"?>
<comments xmlns="http://schemas.openxmlformats.org/spreadsheetml/2006/main">
  <authors>
    <author>豊中市</author>
  </authors>
  <commentList>
    <comment ref="B18" authorId="0" shapeId="0">
      <text>
        <r>
          <rPr>
            <b/>
            <sz val="9"/>
            <color indexed="81"/>
            <rFont val="MS P ゴシック"/>
            <family val="3"/>
            <charset val="128"/>
          </rPr>
          <t>処遇改善等加算Ⅰ・Ⅱ・Ⅲや福利厚生による手当は</t>
        </r>
        <r>
          <rPr>
            <b/>
            <u/>
            <sz val="9"/>
            <color indexed="81"/>
            <rFont val="MS P ゴシック"/>
            <family val="3"/>
            <charset val="128"/>
          </rPr>
          <t>対象外</t>
        </r>
        <r>
          <rPr>
            <b/>
            <sz val="9"/>
            <color indexed="81"/>
            <rFont val="MS P ゴシック"/>
            <family val="3"/>
            <charset val="128"/>
          </rPr>
          <t>です。
園独自の処遇改善を実施している場合のみ計上可です。</t>
        </r>
      </text>
    </comment>
    <comment ref="D18" authorId="0" shapeId="0">
      <text>
        <r>
          <rPr>
            <b/>
            <sz val="9"/>
            <color indexed="81"/>
            <rFont val="MS P ゴシック"/>
            <family val="3"/>
            <charset val="128"/>
          </rPr>
          <t>処遇改善額を計上する場合、「手当の名称」を必ず入力してください。</t>
        </r>
      </text>
    </comment>
    <comment ref="E21" authorId="0" shapeId="0">
      <text>
        <r>
          <rPr>
            <b/>
            <sz val="12"/>
            <color indexed="81"/>
            <rFont val="MS P ゴシック"/>
            <family val="3"/>
            <charset val="128"/>
          </rPr>
          <t>「担当補助事業等への充当額」 に入力する金額は、収入合計（当該事業における補助額＋利用料等収入）から人件費以外の支出を引いて残った額となります。
　  　  （例）３．延長保育事業において人件費補助を受ける職員を計上する場合
【支出】人件費30万　人件費以外の支出10万
【収入】３．延長保育事業における補助金30万　利用料収入5万　
　  　  　　　　⇒（補助金30万＋利用料収入5万）－人件費以外の支出10万
　  　  　　　　＝「担当補助事業等への充当額」25万円</t>
        </r>
        <r>
          <rPr>
            <b/>
            <sz val="16"/>
            <color indexed="81"/>
            <rFont val="MS P ゴシック"/>
            <family val="3"/>
            <charset val="128"/>
          </rPr>
          <t xml:space="preserve">
</t>
        </r>
        <r>
          <rPr>
            <sz val="16"/>
            <color indexed="81"/>
            <rFont val="MS P ゴシック"/>
            <family val="3"/>
            <charset val="128"/>
          </rPr>
          <t xml:space="preserve">
</t>
        </r>
      </text>
    </comment>
    <comment ref="B45" authorId="0" shapeId="0">
      <text>
        <r>
          <rPr>
            <b/>
            <sz val="9"/>
            <color indexed="81"/>
            <rFont val="MS P ゴシック"/>
            <family val="3"/>
            <charset val="128"/>
          </rPr>
          <t>支払日についてはR5.4.10などと入力してください。</t>
        </r>
        <r>
          <rPr>
            <sz val="9"/>
            <color indexed="81"/>
            <rFont val="MS P ゴシック"/>
            <family val="3"/>
            <charset val="128"/>
          </rPr>
          <t xml:space="preserve">
</t>
        </r>
      </text>
    </comment>
    <comment ref="B63" authorId="0" shapeId="0">
      <text>
        <r>
          <rPr>
            <b/>
            <sz val="9"/>
            <color indexed="81"/>
            <rFont val="MS P ゴシック"/>
            <family val="3"/>
            <charset val="128"/>
          </rPr>
          <t>支払日についてはR5.4.10などと入力してください。</t>
        </r>
        <r>
          <rPr>
            <sz val="9"/>
            <color indexed="81"/>
            <rFont val="MS P ゴシック"/>
            <family val="3"/>
            <charset val="128"/>
          </rPr>
          <t xml:space="preserve">
</t>
        </r>
      </text>
    </comment>
  </commentList>
</comments>
</file>

<file path=xl/comments8.xml><?xml version="1.0" encoding="utf-8"?>
<comments xmlns="http://schemas.openxmlformats.org/spreadsheetml/2006/main">
  <authors>
    <author>豊中市</author>
  </authors>
  <commentList>
    <comment ref="G13" authorId="0" shapeId="0">
      <text>
        <r>
          <rPr>
            <b/>
            <sz val="14"/>
            <color indexed="81"/>
            <rFont val="MS P ゴシック"/>
            <family val="3"/>
            <charset val="128"/>
          </rPr>
          <t xml:space="preserve">（１）と（２）の両方申請は不可
（２）と（３）の両方申請は可能
</t>
        </r>
        <r>
          <rPr>
            <sz val="9"/>
            <color indexed="81"/>
            <rFont val="MS P ゴシック"/>
            <family val="3"/>
            <charset val="128"/>
          </rPr>
          <t xml:space="preserve">
</t>
        </r>
      </text>
    </comment>
    <comment ref="A18" authorId="0" shapeId="0">
      <text>
        <r>
          <rPr>
            <sz val="14"/>
            <color indexed="81"/>
            <rFont val="MS P ゴシック"/>
            <family val="3"/>
            <charset val="128"/>
          </rPr>
          <t>入所入園係に受け入れ枠として届け出をしている
数を記載してください。</t>
        </r>
        <r>
          <rPr>
            <sz val="9"/>
            <color indexed="81"/>
            <rFont val="MS P ゴシック"/>
            <family val="3"/>
            <charset val="128"/>
          </rPr>
          <t xml:space="preserve">
</t>
        </r>
      </text>
    </comment>
  </commentList>
</comments>
</file>

<file path=xl/comments9.xml><?xml version="1.0" encoding="utf-8"?>
<comments xmlns="http://schemas.openxmlformats.org/spreadsheetml/2006/main">
  <authors>
    <author>W012548</author>
    <author>豊中市</author>
  </authors>
  <commentList>
    <comment ref="A11" authorId="0" shapeId="0">
      <text>
        <r>
          <rPr>
            <b/>
            <sz val="10"/>
            <color indexed="81"/>
            <rFont val="ＭＳ Ｐゴシック"/>
            <family val="3"/>
            <charset val="128"/>
          </rPr>
          <t>該当する区分に○を入力してください。平均利用児童数は各週の最も多い利用児童数（1時間延長は18：01時点、2時間延長は19：01時点）を52週で割って算出します。（小数点以下第1位を四捨五入）</t>
        </r>
      </text>
    </comment>
    <comment ref="C17" authorId="1" shapeId="0">
      <text>
        <r>
          <rPr>
            <sz val="9"/>
            <color indexed="81"/>
            <rFont val="MS P ゴシック"/>
            <family val="3"/>
            <charset val="128"/>
          </rPr>
          <t xml:space="preserve">実際に延長保育に従事している場合は他の補助金担当職員を計上することも可能ですが、
その場合は他の補助事業と補助額の重複がないように記載してください。
</t>
        </r>
      </text>
    </comment>
    <comment ref="E17" authorId="1" shapeId="0">
      <text>
        <r>
          <rPr>
            <b/>
            <u/>
            <sz val="10"/>
            <color indexed="81"/>
            <rFont val="MS P ゴシック"/>
            <family val="3"/>
            <charset val="128"/>
          </rPr>
          <t>18:00以降の延長保育への従事時間を記入してください。（7:00～8:59、17:00～17:59の従事時間は対象外です）</t>
        </r>
      </text>
    </comment>
    <comment ref="F36" authorId="0" shapeId="0">
      <text>
        <r>
          <rPr>
            <b/>
            <sz val="9"/>
            <color indexed="81"/>
            <rFont val="ＭＳ Ｐゴシック"/>
            <family val="3"/>
            <charset val="128"/>
          </rPr>
          <t>本事業に係る支出（おやつ代等）を入力してください。
通常の教育・保育時間に係る支出を含まないよう、必ず本事業に係る経費のみを算出して計上してください。</t>
        </r>
      </text>
    </comment>
    <comment ref="B43" authorId="1" shapeId="0">
      <text>
        <r>
          <rPr>
            <b/>
            <sz val="9"/>
            <color indexed="81"/>
            <rFont val="MS P ゴシック"/>
            <family val="3"/>
            <charset val="128"/>
          </rPr>
          <t>支払日についてはR4.4.10などと入力してください。</t>
        </r>
        <r>
          <rPr>
            <sz val="9"/>
            <color indexed="81"/>
            <rFont val="MS P ゴシック"/>
            <family val="3"/>
            <charset val="128"/>
          </rPr>
          <t xml:space="preserve">
</t>
        </r>
      </text>
    </comment>
    <comment ref="I43" authorId="1" shapeId="0">
      <text>
        <r>
          <rPr>
            <b/>
            <sz val="9"/>
            <color indexed="81"/>
            <rFont val="MS P ゴシック"/>
            <family val="3"/>
            <charset val="128"/>
          </rPr>
          <t>令和3年度および令和4年度の電気代については、過去の運営費補助金実績報告書にて報告いただいた金額を入力してください。</t>
        </r>
        <r>
          <rPr>
            <sz val="9"/>
            <color indexed="81"/>
            <rFont val="MS P ゴシック"/>
            <family val="3"/>
            <charset val="128"/>
          </rPr>
          <t xml:space="preserve">
</t>
        </r>
      </text>
    </comment>
    <comment ref="E57" authorId="1" shapeId="0">
      <text>
        <r>
          <rPr>
            <b/>
            <sz val="9"/>
            <color indexed="81"/>
            <rFont val="MS P ゴシック"/>
            <family val="3"/>
            <charset val="128"/>
          </rPr>
          <t>算定根拠：
当年度の電気代×当年度の延長保育実施日数÷当年度の保育日数×1/12(延長保育1時間分)</t>
        </r>
        <r>
          <rPr>
            <sz val="9"/>
            <color indexed="81"/>
            <rFont val="MS P ゴシック"/>
            <family val="3"/>
            <charset val="128"/>
          </rPr>
          <t xml:space="preserve">
</t>
        </r>
      </text>
    </comment>
    <comment ref="K57" authorId="1" shapeId="0">
      <text>
        <r>
          <rPr>
            <b/>
            <sz val="9"/>
            <color indexed="81"/>
            <rFont val="MS P ゴシック"/>
            <family val="3"/>
            <charset val="128"/>
          </rPr>
          <t>算定根拠：
前々年度と前年度の電気代の月額平均×当年度の延長保育実施日数÷当年度の保育日数×1/12
(延長保育1時間分)</t>
        </r>
        <r>
          <rPr>
            <sz val="9"/>
            <color indexed="81"/>
            <rFont val="MS P ゴシック"/>
            <family val="3"/>
            <charset val="128"/>
          </rPr>
          <t xml:space="preserve">
</t>
        </r>
      </text>
    </comment>
    <comment ref="B62" authorId="1" shapeId="0">
      <text>
        <r>
          <rPr>
            <b/>
            <sz val="10"/>
            <color indexed="81"/>
            <rFont val="MS P ゴシック"/>
            <family val="3"/>
            <charset val="128"/>
          </rPr>
          <t xml:space="preserve">利用延べ人数は標準時間・短時間に関わらず、お迎えが18:01以降の児童をカウントします。
</t>
        </r>
      </text>
    </comment>
  </commentList>
</comments>
</file>

<file path=xl/sharedStrings.xml><?xml version="1.0" encoding="utf-8"?>
<sst xmlns="http://schemas.openxmlformats.org/spreadsheetml/2006/main" count="2458" uniqueCount="1373">
  <si>
    <t>金額</t>
    <rPh sb="0" eb="2">
      <t>キンガク</t>
    </rPh>
    <phoneticPr fontId="4"/>
  </si>
  <si>
    <t>補助種別</t>
    <rPh sb="0" eb="2">
      <t>ホジョ</t>
    </rPh>
    <rPh sb="2" eb="4">
      <t>シュベツ</t>
    </rPh>
    <phoneticPr fontId="4"/>
  </si>
  <si>
    <t>1.</t>
    <phoneticPr fontId="4"/>
  </si>
  <si>
    <t>3.</t>
    <phoneticPr fontId="4"/>
  </si>
  <si>
    <t>6.</t>
    <phoneticPr fontId="4"/>
  </si>
  <si>
    <t>10.</t>
    <phoneticPr fontId="4"/>
  </si>
  <si>
    <t>14.</t>
    <phoneticPr fontId="4"/>
  </si>
  <si>
    <t>17.</t>
    <phoneticPr fontId="4"/>
  </si>
  <si>
    <t>延長保育事業</t>
    <rPh sb="0" eb="2">
      <t>エンチョウ</t>
    </rPh>
    <rPh sb="2" eb="4">
      <t>ホイク</t>
    </rPh>
    <rPh sb="4" eb="6">
      <t>ジギョウ</t>
    </rPh>
    <phoneticPr fontId="4"/>
  </si>
  <si>
    <t>体力向上の基礎を培う
「げんキッズプロジェクト」</t>
    <rPh sb="0" eb="2">
      <t>タイリョク</t>
    </rPh>
    <rPh sb="2" eb="4">
      <t>コウジョウ</t>
    </rPh>
    <rPh sb="5" eb="7">
      <t>キソ</t>
    </rPh>
    <rPh sb="8" eb="9">
      <t>ツチカ</t>
    </rPh>
    <phoneticPr fontId="4"/>
  </si>
  <si>
    <t>病児保育事業
（体調不良児対応型）</t>
    <rPh sb="0" eb="2">
      <t>ビョウジ</t>
    </rPh>
    <rPh sb="2" eb="4">
      <t>ホイク</t>
    </rPh>
    <rPh sb="4" eb="6">
      <t>ジギョウ</t>
    </rPh>
    <rPh sb="8" eb="10">
      <t>タイチョウ</t>
    </rPh>
    <rPh sb="10" eb="12">
      <t>フリョウ</t>
    </rPh>
    <rPh sb="12" eb="13">
      <t>ジ</t>
    </rPh>
    <rPh sb="13" eb="16">
      <t>タイオウガタ</t>
    </rPh>
    <phoneticPr fontId="4"/>
  </si>
  <si>
    <t>保育体制強化事業</t>
    <rPh sb="0" eb="2">
      <t>ホイク</t>
    </rPh>
    <rPh sb="2" eb="4">
      <t>タイセイ</t>
    </rPh>
    <rPh sb="4" eb="6">
      <t>キョウカ</t>
    </rPh>
    <rPh sb="6" eb="8">
      <t>ジギョウ</t>
    </rPh>
    <phoneticPr fontId="4"/>
  </si>
  <si>
    <t>職員研修補助</t>
    <rPh sb="0" eb="2">
      <t>ショクイン</t>
    </rPh>
    <rPh sb="2" eb="4">
      <t>ケンシュウ</t>
    </rPh>
    <rPh sb="4" eb="6">
      <t>ホジョ</t>
    </rPh>
    <phoneticPr fontId="4"/>
  </si>
  <si>
    <t>施設名：</t>
    <rPh sb="0" eb="2">
      <t>シセツ</t>
    </rPh>
    <rPh sb="2" eb="3">
      <t>メイ</t>
    </rPh>
    <phoneticPr fontId="4"/>
  </si>
  <si>
    <t>施設類型：</t>
    <rPh sb="0" eb="2">
      <t>シセツ</t>
    </rPh>
    <rPh sb="2" eb="4">
      <t>ルイケイ</t>
    </rPh>
    <phoneticPr fontId="4"/>
  </si>
  <si>
    <t>一時預かり事業（一般型）</t>
    <rPh sb="0" eb="3">
      <t>イチジアズ</t>
    </rPh>
    <rPh sb="5" eb="7">
      <t>ジギョウ</t>
    </rPh>
    <rPh sb="8" eb="11">
      <t>イッパンガタ</t>
    </rPh>
    <phoneticPr fontId="4"/>
  </si>
  <si>
    <t>一時預かり事業（幼稚園型）</t>
    <rPh sb="0" eb="2">
      <t>イチジ</t>
    </rPh>
    <rPh sb="2" eb="3">
      <t>アズ</t>
    </rPh>
    <rPh sb="5" eb="7">
      <t>ジギョウ</t>
    </rPh>
    <rPh sb="8" eb="11">
      <t>ヨウチエン</t>
    </rPh>
    <rPh sb="11" eb="12">
      <t>ガタ</t>
    </rPh>
    <phoneticPr fontId="4"/>
  </si>
  <si>
    <t>2.</t>
    <phoneticPr fontId="4"/>
  </si>
  <si>
    <t>4.</t>
    <phoneticPr fontId="4"/>
  </si>
  <si>
    <t>5.</t>
    <phoneticPr fontId="4"/>
  </si>
  <si>
    <t>7.</t>
    <phoneticPr fontId="4"/>
  </si>
  <si>
    <t>8.</t>
    <phoneticPr fontId="4"/>
  </si>
  <si>
    <t>9.</t>
    <phoneticPr fontId="4"/>
  </si>
  <si>
    <t>11.</t>
    <phoneticPr fontId="4"/>
  </si>
  <si>
    <t>12.</t>
    <phoneticPr fontId="4"/>
  </si>
  <si>
    <t>15.</t>
    <phoneticPr fontId="4"/>
  </si>
  <si>
    <t>16.</t>
    <phoneticPr fontId="4"/>
  </si>
  <si>
    <t>18.</t>
    <phoneticPr fontId="4"/>
  </si>
  <si>
    <t>19.</t>
    <phoneticPr fontId="4"/>
  </si>
  <si>
    <t>豊中市人材確保対策特別補助金</t>
    <rPh sb="0" eb="3">
      <t>トヨナカシ</t>
    </rPh>
    <rPh sb="3" eb="5">
      <t>ジンザイ</t>
    </rPh>
    <rPh sb="5" eb="7">
      <t>カクホ</t>
    </rPh>
    <rPh sb="7" eb="9">
      <t>タイサク</t>
    </rPh>
    <rPh sb="9" eb="11">
      <t>トクベツ</t>
    </rPh>
    <rPh sb="11" eb="14">
      <t>ホジョキン</t>
    </rPh>
    <phoneticPr fontId="4"/>
  </si>
  <si>
    <t>嘱託医手当加算補助金</t>
    <rPh sb="0" eb="3">
      <t>ショクタクイ</t>
    </rPh>
    <rPh sb="3" eb="5">
      <t>テアテ</t>
    </rPh>
    <rPh sb="5" eb="7">
      <t>カサン</t>
    </rPh>
    <rPh sb="7" eb="10">
      <t>ホジョキン</t>
    </rPh>
    <phoneticPr fontId="4"/>
  </si>
  <si>
    <t>家庭支援推進保育事業</t>
    <rPh sb="0" eb="2">
      <t>カテイ</t>
    </rPh>
    <rPh sb="2" eb="4">
      <t>シエン</t>
    </rPh>
    <rPh sb="4" eb="6">
      <t>スイシン</t>
    </rPh>
    <rPh sb="6" eb="8">
      <t>ホイク</t>
    </rPh>
    <rPh sb="8" eb="10">
      <t>ジギョウ</t>
    </rPh>
    <phoneticPr fontId="4"/>
  </si>
  <si>
    <t>園外保育費加算</t>
    <rPh sb="0" eb="4">
      <t>エンガイホイク</t>
    </rPh>
    <rPh sb="4" eb="5">
      <t>ヒ</t>
    </rPh>
    <rPh sb="5" eb="7">
      <t>カサン</t>
    </rPh>
    <phoneticPr fontId="4"/>
  </si>
  <si>
    <t>児童管理費</t>
    <rPh sb="0" eb="2">
      <t>ジドウ</t>
    </rPh>
    <rPh sb="2" eb="5">
      <t>カンリヒ</t>
    </rPh>
    <phoneticPr fontId="4"/>
  </si>
  <si>
    <t>看護師配置補助金</t>
    <rPh sb="0" eb="3">
      <t>カンゴシ</t>
    </rPh>
    <rPh sb="3" eb="5">
      <t>ハイチ</t>
    </rPh>
    <rPh sb="5" eb="8">
      <t>ホジョキン</t>
    </rPh>
    <phoneticPr fontId="4"/>
  </si>
  <si>
    <t>障害児保育対策</t>
    <rPh sb="0" eb="2">
      <t>ショウガイ</t>
    </rPh>
    <rPh sb="2" eb="3">
      <t>ジ</t>
    </rPh>
    <rPh sb="3" eb="5">
      <t>ホイク</t>
    </rPh>
    <rPh sb="5" eb="7">
      <t>タイサク</t>
    </rPh>
    <phoneticPr fontId="4"/>
  </si>
  <si>
    <t>アレルギー食対応調理員配置補助金</t>
    <rPh sb="5" eb="6">
      <t>ショク</t>
    </rPh>
    <rPh sb="6" eb="8">
      <t>タイオウ</t>
    </rPh>
    <rPh sb="8" eb="11">
      <t>チョウリイン</t>
    </rPh>
    <rPh sb="11" eb="13">
      <t>ハイチ</t>
    </rPh>
    <rPh sb="13" eb="16">
      <t>ホジョキン</t>
    </rPh>
    <phoneticPr fontId="4"/>
  </si>
  <si>
    <t>外国籍乳幼児の入所に係る通訳事業</t>
    <rPh sb="0" eb="3">
      <t>ガイコクセキ</t>
    </rPh>
    <rPh sb="3" eb="6">
      <t>ニュウヨウジ</t>
    </rPh>
    <rPh sb="7" eb="9">
      <t>ニュウショ</t>
    </rPh>
    <rPh sb="10" eb="11">
      <t>カカ</t>
    </rPh>
    <rPh sb="12" eb="14">
      <t>ツウヤク</t>
    </rPh>
    <rPh sb="14" eb="16">
      <t>ジギョウ</t>
    </rPh>
    <phoneticPr fontId="4"/>
  </si>
  <si>
    <t>最低保障制度</t>
    <rPh sb="0" eb="2">
      <t>サイテイ</t>
    </rPh>
    <rPh sb="2" eb="4">
      <t>ホショウ</t>
    </rPh>
    <rPh sb="4" eb="6">
      <t>セイド</t>
    </rPh>
    <phoneticPr fontId="4"/>
  </si>
  <si>
    <t>施設名</t>
    <rPh sb="0" eb="2">
      <t>シセツ</t>
    </rPh>
    <rPh sb="2" eb="3">
      <t>メイ</t>
    </rPh>
    <phoneticPr fontId="4"/>
  </si>
  <si>
    <t>施設類型</t>
    <rPh sb="0" eb="2">
      <t>シセツ</t>
    </rPh>
    <rPh sb="2" eb="4">
      <t>ルイケイ</t>
    </rPh>
    <phoneticPr fontId="4"/>
  </si>
  <si>
    <t>１号</t>
    <rPh sb="1" eb="2">
      <t>ゴウ</t>
    </rPh>
    <phoneticPr fontId="4"/>
  </si>
  <si>
    <t>２号</t>
    <rPh sb="1" eb="2">
      <t>ゴウ</t>
    </rPh>
    <phoneticPr fontId="4"/>
  </si>
  <si>
    <t>３号</t>
    <rPh sb="1" eb="2">
      <t>ゴウ</t>
    </rPh>
    <phoneticPr fontId="4"/>
  </si>
  <si>
    <t>担当者</t>
    <rPh sb="0" eb="3">
      <t>タントウシャ</t>
    </rPh>
    <phoneticPr fontId="4"/>
  </si>
  <si>
    <t>4月</t>
    <rPh sb="1" eb="2">
      <t>ガツ</t>
    </rPh>
    <phoneticPr fontId="10"/>
  </si>
  <si>
    <t>5月</t>
  </si>
  <si>
    <t>6月</t>
  </si>
  <si>
    <t>7月</t>
  </si>
  <si>
    <t>8月</t>
  </si>
  <si>
    <t>9月</t>
  </si>
  <si>
    <t>市内</t>
    <rPh sb="0" eb="2">
      <t>シナイ</t>
    </rPh>
    <phoneticPr fontId="10"/>
  </si>
  <si>
    <t>他市</t>
    <rPh sb="0" eb="2">
      <t>タシ</t>
    </rPh>
    <phoneticPr fontId="10"/>
  </si>
  <si>
    <t>３号</t>
    <rPh sb="1" eb="2">
      <t>ゴウ</t>
    </rPh>
    <phoneticPr fontId="10"/>
  </si>
  <si>
    <t>０歳児</t>
    <rPh sb="2" eb="3">
      <t>ジ</t>
    </rPh>
    <phoneticPr fontId="10"/>
  </si>
  <si>
    <t>１歳児</t>
    <rPh sb="2" eb="3">
      <t>ジ</t>
    </rPh>
    <phoneticPr fontId="10"/>
  </si>
  <si>
    <t>２歳児</t>
    <rPh sb="2" eb="3">
      <t>ジ</t>
    </rPh>
    <phoneticPr fontId="10"/>
  </si>
  <si>
    <t>小計（０～２歳児）</t>
    <rPh sb="0" eb="2">
      <t>ショウケイ</t>
    </rPh>
    <rPh sb="6" eb="7">
      <t>サイ</t>
    </rPh>
    <rPh sb="7" eb="8">
      <t>ジ</t>
    </rPh>
    <phoneticPr fontId="10"/>
  </si>
  <si>
    <t>２号</t>
    <rPh sb="1" eb="2">
      <t>ゴウ</t>
    </rPh>
    <phoneticPr fontId="10"/>
  </si>
  <si>
    <t>３歳児</t>
    <rPh sb="2" eb="3">
      <t>ジ</t>
    </rPh>
    <phoneticPr fontId="10"/>
  </si>
  <si>
    <t>４歳児</t>
    <rPh sb="2" eb="3">
      <t>ジ</t>
    </rPh>
    <phoneticPr fontId="10"/>
  </si>
  <si>
    <t>５歳児</t>
    <rPh sb="1" eb="2">
      <t>サイ</t>
    </rPh>
    <rPh sb="2" eb="3">
      <t>ジ</t>
    </rPh>
    <phoneticPr fontId="10"/>
  </si>
  <si>
    <t>１号</t>
    <rPh sb="1" eb="2">
      <t>ゴウ</t>
    </rPh>
    <phoneticPr fontId="10"/>
  </si>
  <si>
    <t>満３歳児</t>
    <rPh sb="0" eb="1">
      <t>マン</t>
    </rPh>
    <rPh sb="2" eb="3">
      <t>サイ</t>
    </rPh>
    <rPh sb="3" eb="4">
      <t>ジ</t>
    </rPh>
    <phoneticPr fontId="10"/>
  </si>
  <si>
    <t>３歳児</t>
    <rPh sb="1" eb="2">
      <t>サイ</t>
    </rPh>
    <rPh sb="2" eb="3">
      <t>ジ</t>
    </rPh>
    <phoneticPr fontId="10"/>
  </si>
  <si>
    <t>４歳児</t>
    <rPh sb="1" eb="2">
      <t>サイ</t>
    </rPh>
    <rPh sb="2" eb="3">
      <t>ジ</t>
    </rPh>
    <phoneticPr fontId="10"/>
  </si>
  <si>
    <t>小計（３～５歳児）</t>
    <rPh sb="0" eb="2">
      <t>ショウケイ</t>
    </rPh>
    <rPh sb="6" eb="7">
      <t>サイ</t>
    </rPh>
    <rPh sb="7" eb="8">
      <t>ジ</t>
    </rPh>
    <phoneticPr fontId="10"/>
  </si>
  <si>
    <t>合計</t>
  </si>
  <si>
    <t>10月</t>
  </si>
  <si>
    <t>11月</t>
  </si>
  <si>
    <t>12月</t>
  </si>
  <si>
    <t>1月</t>
  </si>
  <si>
    <t>2月</t>
  </si>
  <si>
    <t>3月</t>
  </si>
  <si>
    <t>市内・他市
合計</t>
    <rPh sb="0" eb="2">
      <t>シナイ</t>
    </rPh>
    <rPh sb="3" eb="5">
      <t>タシ</t>
    </rPh>
    <rPh sb="6" eb="8">
      <t>ゴウケイ</t>
    </rPh>
    <phoneticPr fontId="10"/>
  </si>
  <si>
    <t>障害児数</t>
    <rPh sb="0" eb="2">
      <t>ショウガイ</t>
    </rPh>
    <rPh sb="2" eb="3">
      <t>ジ</t>
    </rPh>
    <rPh sb="3" eb="4">
      <t>スウ</t>
    </rPh>
    <phoneticPr fontId="10"/>
  </si>
  <si>
    <t>10月</t>
    <rPh sb="2" eb="3">
      <t>ガツ</t>
    </rPh>
    <phoneticPr fontId="10"/>
  </si>
  <si>
    <t>３歳児配置改善加算</t>
    <phoneticPr fontId="10"/>
  </si>
  <si>
    <t>各月年齢別配置基準</t>
    <rPh sb="0" eb="2">
      <t>カクゲツ</t>
    </rPh>
    <rPh sb="2" eb="4">
      <t>ネンレイ</t>
    </rPh>
    <rPh sb="4" eb="5">
      <t>ベツ</t>
    </rPh>
    <rPh sb="5" eb="7">
      <t>ハイチ</t>
    </rPh>
    <rPh sb="7" eb="9">
      <t>キジュン</t>
    </rPh>
    <phoneticPr fontId="10"/>
  </si>
  <si>
    <t>5月</t>
    <rPh sb="1" eb="2">
      <t>ガツ</t>
    </rPh>
    <phoneticPr fontId="10"/>
  </si>
  <si>
    <t>6月</t>
    <rPh sb="1" eb="2">
      <t>ガツ</t>
    </rPh>
    <phoneticPr fontId="10"/>
  </si>
  <si>
    <t>7月</t>
    <rPh sb="1" eb="2">
      <t>ガツ</t>
    </rPh>
    <phoneticPr fontId="10"/>
  </si>
  <si>
    <t>8月</t>
    <rPh sb="1" eb="2">
      <t>ガツ</t>
    </rPh>
    <phoneticPr fontId="10"/>
  </si>
  <si>
    <t>9月</t>
    <rPh sb="1" eb="2">
      <t>ガツ</t>
    </rPh>
    <phoneticPr fontId="10"/>
  </si>
  <si>
    <t>11月</t>
    <rPh sb="2" eb="3">
      <t>ガツ</t>
    </rPh>
    <phoneticPr fontId="10"/>
  </si>
  <si>
    <t>12月</t>
    <rPh sb="2" eb="3">
      <t>ガツ</t>
    </rPh>
    <phoneticPr fontId="10"/>
  </si>
  <si>
    <t>1月</t>
    <rPh sb="1" eb="2">
      <t>ガツ</t>
    </rPh>
    <phoneticPr fontId="10"/>
  </si>
  <si>
    <t>2月</t>
    <rPh sb="1" eb="2">
      <t>ガツ</t>
    </rPh>
    <phoneticPr fontId="10"/>
  </si>
  <si>
    <t>3月</t>
    <rPh sb="1" eb="2">
      <t>ガツ</t>
    </rPh>
    <phoneticPr fontId="10"/>
  </si>
  <si>
    <t>０歳児</t>
    <rPh sb="1" eb="2">
      <t>サイ</t>
    </rPh>
    <rPh sb="2" eb="3">
      <t>ジ</t>
    </rPh>
    <phoneticPr fontId="10"/>
  </si>
  <si>
    <t>１歳児</t>
    <rPh sb="1" eb="2">
      <t>サイ</t>
    </rPh>
    <rPh sb="2" eb="3">
      <t>ジ</t>
    </rPh>
    <phoneticPr fontId="10"/>
  </si>
  <si>
    <t>２歳児</t>
    <rPh sb="1" eb="2">
      <t>サイ</t>
    </rPh>
    <rPh sb="2" eb="3">
      <t>ジ</t>
    </rPh>
    <phoneticPr fontId="10"/>
  </si>
  <si>
    <t>満３歳児</t>
    <rPh sb="0" eb="1">
      <t>マン</t>
    </rPh>
    <rPh sb="2" eb="4">
      <t>サイジ</t>
    </rPh>
    <phoneticPr fontId="10"/>
  </si>
  <si>
    <t>４・５歳児</t>
    <rPh sb="3" eb="4">
      <t>サイ</t>
    </rPh>
    <rPh sb="4" eb="5">
      <t>ジ</t>
    </rPh>
    <phoneticPr fontId="10"/>
  </si>
  <si>
    <t>障害児</t>
    <rPh sb="0" eb="2">
      <t>ショウガイ</t>
    </rPh>
    <rPh sb="2" eb="3">
      <t>ジ</t>
    </rPh>
    <phoneticPr fontId="10"/>
  </si>
  <si>
    <t>合計</t>
    <rPh sb="0" eb="2">
      <t>ゴウケイ</t>
    </rPh>
    <phoneticPr fontId="10"/>
  </si>
  <si>
    <t>満３歳児対応加配加算</t>
  </si>
  <si>
    <t>市内
計</t>
    <rPh sb="0" eb="2">
      <t>シナイ</t>
    </rPh>
    <rPh sb="3" eb="4">
      <t>ケイ</t>
    </rPh>
    <phoneticPr fontId="10"/>
  </si>
  <si>
    <t>他市
計</t>
    <rPh sb="0" eb="2">
      <t>タシ</t>
    </rPh>
    <rPh sb="3" eb="4">
      <t>ケイ</t>
    </rPh>
    <phoneticPr fontId="10"/>
  </si>
  <si>
    <t>■各月年齢別配置基準の結果</t>
    <rPh sb="1" eb="3">
      <t>カクツキ</t>
    </rPh>
    <rPh sb="3" eb="5">
      <t>ネンレイ</t>
    </rPh>
    <rPh sb="5" eb="6">
      <t>ベツ</t>
    </rPh>
    <rPh sb="6" eb="8">
      <t>ハイチ</t>
    </rPh>
    <rPh sb="8" eb="10">
      <t>キジュン</t>
    </rPh>
    <rPh sb="11" eb="13">
      <t>ケッカ</t>
    </rPh>
    <phoneticPr fontId="10"/>
  </si>
  <si>
    <t>組み合わせ</t>
    <rPh sb="0" eb="1">
      <t>ク</t>
    </rPh>
    <rPh sb="2" eb="3">
      <t>ア</t>
    </rPh>
    <phoneticPr fontId="10"/>
  </si>
  <si>
    <t>満3歳児</t>
    <rPh sb="0" eb="1">
      <t>マン</t>
    </rPh>
    <rPh sb="2" eb="3">
      <t>サイ</t>
    </rPh>
    <rPh sb="3" eb="4">
      <t>ジ</t>
    </rPh>
    <phoneticPr fontId="10"/>
  </si>
  <si>
    <t>3歳児</t>
    <rPh sb="1" eb="2">
      <t>サイ</t>
    </rPh>
    <rPh sb="2" eb="3">
      <t>ジ</t>
    </rPh>
    <phoneticPr fontId="10"/>
  </si>
  <si>
    <t>○</t>
    <phoneticPr fontId="10"/>
  </si>
  <si>
    <t>年齢区分
（クラス年齢）</t>
    <rPh sb="0" eb="2">
      <t>ネンレイ</t>
    </rPh>
    <rPh sb="2" eb="4">
      <t>クブン</t>
    </rPh>
    <phoneticPr fontId="10"/>
  </si>
  <si>
    <t>加算（調整）項目名</t>
    <rPh sb="0" eb="2">
      <t>カサン</t>
    </rPh>
    <rPh sb="3" eb="5">
      <t>チョウセイ</t>
    </rPh>
    <rPh sb="6" eb="8">
      <t>コウモク</t>
    </rPh>
    <rPh sb="8" eb="9">
      <t>メイ</t>
    </rPh>
    <phoneticPr fontId="25"/>
  </si>
  <si>
    <t>入力する内容</t>
    <rPh sb="0" eb="2">
      <t>ニュウリョク</t>
    </rPh>
    <rPh sb="4" eb="6">
      <t>ナイヨウ</t>
    </rPh>
    <phoneticPr fontId="10"/>
  </si>
  <si>
    <t>4月</t>
    <rPh sb="1" eb="2">
      <t>ガツ</t>
    </rPh>
    <phoneticPr fontId="25"/>
  </si>
  <si>
    <t>3歳児配置改善加算</t>
    <rPh sb="1" eb="2">
      <t>サイ</t>
    </rPh>
    <rPh sb="2" eb="3">
      <t>ジ</t>
    </rPh>
    <rPh sb="3" eb="5">
      <t>ハイチ</t>
    </rPh>
    <rPh sb="5" eb="7">
      <t>カイゼン</t>
    </rPh>
    <rPh sb="7" eb="9">
      <t>カサン</t>
    </rPh>
    <phoneticPr fontId="25"/>
  </si>
  <si>
    <t>該当するか</t>
    <rPh sb="0" eb="2">
      <t>ガイトウ</t>
    </rPh>
    <phoneticPr fontId="25"/>
  </si>
  <si>
    <t>療育支援</t>
    <rPh sb="0" eb="2">
      <t>リョウイク</t>
    </rPh>
    <rPh sb="2" eb="4">
      <t>シエン</t>
    </rPh>
    <phoneticPr fontId="25"/>
  </si>
  <si>
    <t>栄養管理加算</t>
    <rPh sb="0" eb="2">
      <t>エイヨウ</t>
    </rPh>
    <rPh sb="2" eb="4">
      <t>カンリ</t>
    </rPh>
    <rPh sb="4" eb="6">
      <t>カサン</t>
    </rPh>
    <phoneticPr fontId="25"/>
  </si>
  <si>
    <t>高齢者等活躍促進加算</t>
    <rPh sb="0" eb="3">
      <t>コウレイシャ</t>
    </rPh>
    <rPh sb="3" eb="4">
      <t>トウ</t>
    </rPh>
    <rPh sb="4" eb="6">
      <t>カツヤク</t>
    </rPh>
    <rPh sb="6" eb="8">
      <t>ソクシン</t>
    </rPh>
    <rPh sb="8" eb="10">
      <t>カサン</t>
    </rPh>
    <phoneticPr fontId="25"/>
  </si>
  <si>
    <t>チーム保育加配加算</t>
    <rPh sb="3" eb="5">
      <t>ホイク</t>
    </rPh>
    <rPh sb="5" eb="7">
      <t>カハイ</t>
    </rPh>
    <rPh sb="7" eb="9">
      <t>カサン</t>
    </rPh>
    <phoneticPr fontId="10"/>
  </si>
  <si>
    <t>類型</t>
    <rPh sb="0" eb="2">
      <t>ルイケイ</t>
    </rPh>
    <phoneticPr fontId="10"/>
  </si>
  <si>
    <t>A</t>
    <phoneticPr fontId="25"/>
  </si>
  <si>
    <t>400時間以上800時間未満</t>
    <rPh sb="3" eb="5">
      <t>ジカン</t>
    </rPh>
    <rPh sb="5" eb="7">
      <t>イジョウ</t>
    </rPh>
    <rPh sb="10" eb="12">
      <t>ジカン</t>
    </rPh>
    <rPh sb="12" eb="14">
      <t>ミマン</t>
    </rPh>
    <phoneticPr fontId="25"/>
  </si>
  <si>
    <t>-</t>
    <phoneticPr fontId="25"/>
  </si>
  <si>
    <t>保育所</t>
    <rPh sb="0" eb="2">
      <t>ホイク</t>
    </rPh>
    <rPh sb="2" eb="3">
      <t>ショ</t>
    </rPh>
    <phoneticPr fontId="10"/>
  </si>
  <si>
    <t>B</t>
    <phoneticPr fontId="25"/>
  </si>
  <si>
    <t>800時間以上1200時間未満</t>
    <rPh sb="3" eb="5">
      <t>ジカン</t>
    </rPh>
    <rPh sb="5" eb="7">
      <t>イジョウ</t>
    </rPh>
    <rPh sb="11" eb="13">
      <t>ジカン</t>
    </rPh>
    <rPh sb="13" eb="15">
      <t>ミマン</t>
    </rPh>
    <phoneticPr fontId="25"/>
  </si>
  <si>
    <t>1人</t>
    <rPh sb="1" eb="2">
      <t>ニン</t>
    </rPh>
    <phoneticPr fontId="10"/>
  </si>
  <si>
    <t>認定こども園</t>
    <rPh sb="0" eb="2">
      <t>ニンテイ</t>
    </rPh>
    <rPh sb="5" eb="6">
      <t>エン</t>
    </rPh>
    <phoneticPr fontId="10"/>
  </si>
  <si>
    <t>・該当する区分の入力（「A」「B」)</t>
    <rPh sb="5" eb="7">
      <t>クブン</t>
    </rPh>
    <rPh sb="8" eb="10">
      <t>ニュウリョク</t>
    </rPh>
    <phoneticPr fontId="10"/>
  </si>
  <si>
    <t>1200時間以上</t>
    <rPh sb="4" eb="6">
      <t>ジカン</t>
    </rPh>
    <rPh sb="6" eb="8">
      <t>イジョウ</t>
    </rPh>
    <phoneticPr fontId="25"/>
  </si>
  <si>
    <t>2人</t>
    <rPh sb="1" eb="2">
      <t>ニン</t>
    </rPh>
    <phoneticPr fontId="10"/>
  </si>
  <si>
    <t>私立幼稚園</t>
    <rPh sb="0" eb="2">
      <t>シリツ</t>
    </rPh>
    <rPh sb="2" eb="5">
      <t>ヨウチエン</t>
    </rPh>
    <phoneticPr fontId="10"/>
  </si>
  <si>
    <t>3人</t>
    <rPh sb="1" eb="2">
      <t>ニン</t>
    </rPh>
    <phoneticPr fontId="10"/>
  </si>
  <si>
    <t>小規模保育事業A</t>
    <rPh sb="0" eb="3">
      <t>ショウキボ</t>
    </rPh>
    <rPh sb="3" eb="5">
      <t>ホイク</t>
    </rPh>
    <rPh sb="5" eb="7">
      <t>ジギョウ</t>
    </rPh>
    <phoneticPr fontId="10"/>
  </si>
  <si>
    <t>3.5人</t>
    <rPh sb="3" eb="4">
      <t>ニン</t>
    </rPh>
    <phoneticPr fontId="10"/>
  </si>
  <si>
    <t>事業所内保育事業（定員20人以上）</t>
    <rPh sb="0" eb="8">
      <t>ジ</t>
    </rPh>
    <rPh sb="9" eb="11">
      <t>テイイン</t>
    </rPh>
    <rPh sb="13" eb="14">
      <t>ニン</t>
    </rPh>
    <rPh sb="14" eb="16">
      <t>イジョウ</t>
    </rPh>
    <phoneticPr fontId="10"/>
  </si>
  <si>
    <t>4人</t>
    <rPh sb="1" eb="2">
      <t>ニン</t>
    </rPh>
    <phoneticPr fontId="10"/>
  </si>
  <si>
    <t>恒常的定員超過</t>
    <rPh sb="0" eb="3">
      <t>コウジョウテキ</t>
    </rPh>
    <rPh sb="3" eb="5">
      <t>テイイン</t>
    </rPh>
    <rPh sb="5" eb="7">
      <t>チョウカ</t>
    </rPh>
    <phoneticPr fontId="25"/>
  </si>
  <si>
    <t>4.5人</t>
    <rPh sb="3" eb="4">
      <t>ニン</t>
    </rPh>
    <phoneticPr fontId="10"/>
  </si>
  <si>
    <t>ⅰ延長保育事業（子ども・子育て支援交付金の交付に係る要件に適合するもの及びこれと同等の要件を満たして自主事業として実施しているもの。）</t>
    <rPh sb="1" eb="3">
      <t>エンチョウ</t>
    </rPh>
    <rPh sb="3" eb="5">
      <t>ホイク</t>
    </rPh>
    <rPh sb="5" eb="7">
      <t>ジギョウ</t>
    </rPh>
    <rPh sb="35" eb="36">
      <t>オヨ</t>
    </rPh>
    <rPh sb="40" eb="42">
      <t>ドウトウ</t>
    </rPh>
    <rPh sb="43" eb="45">
      <t>ヨウケン</t>
    </rPh>
    <rPh sb="46" eb="47">
      <t>ミ</t>
    </rPh>
    <rPh sb="50" eb="52">
      <t>ジシュ</t>
    </rPh>
    <rPh sb="52" eb="54">
      <t>ジギョウ</t>
    </rPh>
    <rPh sb="57" eb="59">
      <t>ジッシ</t>
    </rPh>
    <phoneticPr fontId="10"/>
  </si>
  <si>
    <t>5人</t>
    <rPh sb="1" eb="2">
      <t>ニン</t>
    </rPh>
    <phoneticPr fontId="10"/>
  </si>
  <si>
    <r>
      <t>ⅱ 一般型一時預かり事業（子ども・子育て支援交付金に係る要件に適合しており、かつ、</t>
    </r>
    <r>
      <rPr>
        <u/>
        <sz val="10"/>
        <color theme="1"/>
        <rFont val="游ゴシック"/>
        <family val="3"/>
        <charset val="128"/>
        <scheme val="minor"/>
      </rPr>
      <t>月の平均対象子どもが１人以上いるもの）</t>
    </r>
    <phoneticPr fontId="10"/>
  </si>
  <si>
    <t>5.5人</t>
    <rPh sb="3" eb="4">
      <t>ニン</t>
    </rPh>
    <phoneticPr fontId="10"/>
  </si>
  <si>
    <t>ⅲ 病児保育事業（子ども・子育て支援交付金に係る要件に適合するもの及びこれと同等の要件を満たして自主事業として実施しているもの。）</t>
    <phoneticPr fontId="10"/>
  </si>
  <si>
    <t>6人</t>
    <rPh sb="1" eb="2">
      <t>ニン</t>
    </rPh>
    <phoneticPr fontId="10"/>
  </si>
  <si>
    <t>ⅳ 乳児が３人以上利用している施設（月の初日において乳児が３人以上利用している月から年度を通じて当該要件を満たしているものとする。）</t>
    <phoneticPr fontId="10"/>
  </si>
  <si>
    <t>6.5人</t>
    <rPh sb="3" eb="4">
      <t>ニン</t>
    </rPh>
    <phoneticPr fontId="10"/>
  </si>
  <si>
    <t>ⅴ 障害児（軽度障害児を含む。）が１人以上利用している施設（月の初日において障害児が１人以上利用している月から年度を通じて当該要件を満たしているものとする。）</t>
    <phoneticPr fontId="10"/>
  </si>
  <si>
    <t>7人</t>
    <rPh sb="1" eb="2">
      <t>ニン</t>
    </rPh>
    <phoneticPr fontId="10"/>
  </si>
  <si>
    <t>副園長・教頭設置加算</t>
    <rPh sb="0" eb="3">
      <t>フクエンチョウ</t>
    </rPh>
    <rPh sb="4" eb="6">
      <t>キョウトウ</t>
    </rPh>
    <rPh sb="6" eb="8">
      <t>セッチ</t>
    </rPh>
    <rPh sb="8" eb="10">
      <t>カサン</t>
    </rPh>
    <phoneticPr fontId="25"/>
  </si>
  <si>
    <t>7.5人</t>
    <rPh sb="3" eb="4">
      <t>ニン</t>
    </rPh>
    <phoneticPr fontId="10"/>
  </si>
  <si>
    <t>8人</t>
    <rPh sb="1" eb="2">
      <t>ニン</t>
    </rPh>
    <phoneticPr fontId="10"/>
  </si>
  <si>
    <t>満3歳児対応加配加算</t>
    <rPh sb="0" eb="1">
      <t>マン</t>
    </rPh>
    <rPh sb="2" eb="3">
      <t>サイ</t>
    </rPh>
    <rPh sb="3" eb="4">
      <t>ジ</t>
    </rPh>
    <rPh sb="4" eb="6">
      <t>タイオウ</t>
    </rPh>
    <rPh sb="6" eb="8">
      <t>カハイ</t>
    </rPh>
    <rPh sb="8" eb="10">
      <t>カサン</t>
    </rPh>
    <phoneticPr fontId="25"/>
  </si>
  <si>
    <t>・該当するか（加配人数または「-」）</t>
    <phoneticPr fontId="10"/>
  </si>
  <si>
    <t>・該当する区分を入力（「A」「B」）</t>
    <rPh sb="5" eb="7">
      <t>クブン</t>
    </rPh>
    <rPh sb="8" eb="10">
      <t>ニュウリョク</t>
    </rPh>
    <phoneticPr fontId="10"/>
  </si>
  <si>
    <t>主幹教諭等専任化実施無(1号)</t>
    <rPh sb="0" eb="2">
      <t>シュカン</t>
    </rPh>
    <rPh sb="2" eb="4">
      <t>キョウユ</t>
    </rPh>
    <rPh sb="4" eb="5">
      <t>トウ</t>
    </rPh>
    <rPh sb="5" eb="7">
      <t>センニン</t>
    </rPh>
    <rPh sb="7" eb="8">
      <t>カ</t>
    </rPh>
    <rPh sb="8" eb="10">
      <t>ジッシ</t>
    </rPh>
    <rPh sb="10" eb="11">
      <t>ナ</t>
    </rPh>
    <rPh sb="13" eb="14">
      <t>ゴウ</t>
    </rPh>
    <phoneticPr fontId="25"/>
  </si>
  <si>
    <t>主幹教諭等専任化実施無(2・3号)</t>
    <rPh sb="0" eb="2">
      <t>シュカン</t>
    </rPh>
    <rPh sb="2" eb="4">
      <t>キョウユ</t>
    </rPh>
    <rPh sb="4" eb="5">
      <t>トウ</t>
    </rPh>
    <rPh sb="5" eb="7">
      <t>センニン</t>
    </rPh>
    <rPh sb="7" eb="8">
      <t>カ</t>
    </rPh>
    <rPh sb="8" eb="10">
      <t>ジッシ</t>
    </rPh>
    <rPh sb="10" eb="11">
      <t>ナ</t>
    </rPh>
    <rPh sb="15" eb="16">
      <t>ゴウ</t>
    </rPh>
    <phoneticPr fontId="25"/>
  </si>
  <si>
    <t>年齢別配置基準を下回る場合</t>
    <rPh sb="0" eb="2">
      <t>ネンレイ</t>
    </rPh>
    <rPh sb="2" eb="3">
      <t>ベツ</t>
    </rPh>
    <rPh sb="3" eb="5">
      <t>ハイチ</t>
    </rPh>
    <rPh sb="5" eb="7">
      <t>キジュン</t>
    </rPh>
    <rPh sb="8" eb="10">
      <t>シタマワ</t>
    </rPh>
    <rPh sb="11" eb="13">
      <t>バアイ</t>
    </rPh>
    <phoneticPr fontId="25"/>
  </si>
  <si>
    <r>
      <t>ⅰ 幼稚園型一時預かり事業（子ども・子育て支援交付金の交付に係る要件に適合しており、かつ、</t>
    </r>
    <r>
      <rPr>
        <u/>
        <sz val="11"/>
        <color theme="1"/>
        <rFont val="游ゴシック"/>
        <family val="3"/>
        <charset val="128"/>
        <scheme val="minor"/>
      </rPr>
      <t>月の平均対象子どもが１人以上いるもの</t>
    </r>
    <r>
      <rPr>
        <sz val="11"/>
        <color theme="1"/>
        <rFont val="游ゴシック"/>
        <family val="2"/>
        <charset val="128"/>
        <scheme val="minor"/>
      </rPr>
      <t>）</t>
    </r>
    <phoneticPr fontId="10"/>
  </si>
  <si>
    <r>
      <t>ⅱ 一般型一時預かり事業（子ども・子育て支援交付金の交付に係る要件に適合しており、かつ、</t>
    </r>
    <r>
      <rPr>
        <u/>
        <sz val="11"/>
        <color theme="1"/>
        <rFont val="游ゴシック"/>
        <family val="3"/>
        <charset val="128"/>
        <scheme val="minor"/>
      </rPr>
      <t>月の平均対象子どもが１人以上いるもの</t>
    </r>
    <r>
      <rPr>
        <sz val="11"/>
        <color theme="1"/>
        <rFont val="游ゴシック"/>
        <family val="2"/>
        <charset val="128"/>
        <scheme val="minor"/>
      </rPr>
      <t>）</t>
    </r>
    <phoneticPr fontId="10"/>
  </si>
  <si>
    <t>ⅲ 満３歳児に対する教育・保育の提供（月の初日において満３歳児が１人以上利用している月から年度を通じて当該要件を満たしているものとする。）</t>
  </si>
  <si>
    <t>ⅳ 障害児（軽度障害児を含む。）に対する教育・保育の提供（月の初日において障害児が１人以上利用している月から年度を通じて当該要件を満たしているものとする。）</t>
    <phoneticPr fontId="10"/>
  </si>
  <si>
    <t>ⅴ 継続的な小学校との連携・接続に係る取組で以下の全ての要件を満たすもの
(ｱ) 小学校との連携・接続に関する業務分掌を明確にしていること。
(ｲ) 授業・行事、研究会・研修等の小学校の子ども及び教職員との交流活動を年度を通じて複数回実施していること。
(ｳ) 小学校との接続を見通した教育課程を編成していること（継続的な協議会の開催等により具体的な編成に向けた研究に着手していると認められる場合を含む。）。</t>
    <phoneticPr fontId="10"/>
  </si>
  <si>
    <t>ⅰ延長保育事業（子ども・子育て支援交付金の交付に係る要件に適合するもの及びこれと同等の要件を満たして自主事業として実施しているもの。）</t>
    <phoneticPr fontId="10"/>
  </si>
  <si>
    <r>
      <t>ⅱ 一般型一時預かり事業（子ども・子育て支援交付金に係る要件に適合しており、かつ、</t>
    </r>
    <r>
      <rPr>
        <u/>
        <sz val="11"/>
        <color theme="1"/>
        <rFont val="游ゴシック"/>
        <family val="3"/>
        <charset val="128"/>
        <scheme val="minor"/>
      </rPr>
      <t>月の平均対象子どもが１人以上いるもの</t>
    </r>
    <r>
      <rPr>
        <sz val="11"/>
        <color theme="1"/>
        <rFont val="游ゴシック"/>
        <family val="2"/>
        <charset val="128"/>
        <scheme val="minor"/>
      </rPr>
      <t>）</t>
    </r>
    <rPh sb="41" eb="42">
      <t>ツキ</t>
    </rPh>
    <phoneticPr fontId="10"/>
  </si>
  <si>
    <t>ⅴ 障害児（軽度障害児を含む。）が１人以上利用している施設（月の初日において障害児が１人以上利用している月から年度を通じて当該要件を満たしているものとする。）</t>
    <rPh sb="18" eb="19">
      <t>ニン</t>
    </rPh>
    <rPh sb="19" eb="21">
      <t>イジョウ</t>
    </rPh>
    <rPh sb="21" eb="23">
      <t>リヨウ</t>
    </rPh>
    <rPh sb="27" eb="29">
      <t>シセツ</t>
    </rPh>
    <phoneticPr fontId="10"/>
  </si>
  <si>
    <r>
      <t>ⅰ 幼稚園型一時預かり事業（子ども・子育て支援交付金の交付に係る要件に適合しており、かつ、</t>
    </r>
    <r>
      <rPr>
        <u/>
        <sz val="10"/>
        <color theme="1"/>
        <rFont val="游ゴシック"/>
        <family val="3"/>
        <charset val="128"/>
        <scheme val="minor"/>
      </rPr>
      <t>月の平均対象子どもが１人以上いるもの</t>
    </r>
    <r>
      <rPr>
        <sz val="10"/>
        <color theme="1"/>
        <rFont val="游ゴシック"/>
        <family val="2"/>
        <charset val="128"/>
        <scheme val="minor"/>
      </rPr>
      <t>）</t>
    </r>
    <phoneticPr fontId="10"/>
  </si>
  <si>
    <t>ⅲ 満３歳児に対する教育・保育の提供（月の初日において満３歳児が１人以上利用している月から年度を通じて当該要件を満たしているものとする。）</t>
    <phoneticPr fontId="10"/>
  </si>
  <si>
    <t>※注</t>
    <rPh sb="1" eb="2">
      <t>チュウ</t>
    </rPh>
    <phoneticPr fontId="25"/>
  </si>
  <si>
    <t>主任保育士専任加算</t>
    <rPh sb="0" eb="2">
      <t>シュニン</t>
    </rPh>
    <rPh sb="2" eb="5">
      <t>ホイクシ</t>
    </rPh>
    <rPh sb="5" eb="7">
      <t>センニン</t>
    </rPh>
    <rPh sb="7" eb="9">
      <t>カサン</t>
    </rPh>
    <phoneticPr fontId="25"/>
  </si>
  <si>
    <t>主任業務に専任していること。複数事業を実施していること。複数事業の詳細は留意事項通知を確認すること。</t>
    <rPh sb="28" eb="30">
      <t>フクスウ</t>
    </rPh>
    <rPh sb="30" eb="32">
      <t>ジギョウ</t>
    </rPh>
    <rPh sb="33" eb="35">
      <t>ショウサイ</t>
    </rPh>
    <rPh sb="36" eb="38">
      <t>リュウイ</t>
    </rPh>
    <rPh sb="38" eb="40">
      <t>ジコウ</t>
    </rPh>
    <rPh sb="40" eb="42">
      <t>ツウチ</t>
    </rPh>
    <rPh sb="43" eb="45">
      <t>カクニン</t>
    </rPh>
    <phoneticPr fontId="25"/>
  </si>
  <si>
    <t>施設長を設置していない場合・管理者を設置していない場合</t>
    <phoneticPr fontId="25"/>
  </si>
  <si>
    <t>常時実際にその施設の運営管理業務に専従していない場合はチェックを付け、減算とする。</t>
    <rPh sb="0" eb="2">
      <t>ジョウジ</t>
    </rPh>
    <rPh sb="2" eb="4">
      <t>ジッサイ</t>
    </rPh>
    <rPh sb="7" eb="9">
      <t>シセツ</t>
    </rPh>
    <rPh sb="10" eb="12">
      <t>ウンエイ</t>
    </rPh>
    <rPh sb="12" eb="14">
      <t>カンリ</t>
    </rPh>
    <rPh sb="14" eb="16">
      <t>ギョウム</t>
    </rPh>
    <rPh sb="17" eb="19">
      <t>センジュウ</t>
    </rPh>
    <rPh sb="24" eb="26">
      <t>バアイ</t>
    </rPh>
    <rPh sb="32" eb="33">
      <t>ツ</t>
    </rPh>
    <rPh sb="35" eb="37">
      <t>ゲンザン</t>
    </rPh>
    <phoneticPr fontId="25"/>
  </si>
  <si>
    <t>13.</t>
    <phoneticPr fontId="4"/>
  </si>
  <si>
    <t>利用
定員</t>
    <rPh sb="0" eb="2">
      <t>リヨウ</t>
    </rPh>
    <rPh sb="3" eb="5">
      <t>テイイン</t>
    </rPh>
    <phoneticPr fontId="4"/>
  </si>
  <si>
    <t>地域子育て支援活動事業</t>
    <rPh sb="0" eb="2">
      <t>チイキ</t>
    </rPh>
    <rPh sb="2" eb="4">
      <t>コソダ</t>
    </rPh>
    <rPh sb="5" eb="7">
      <t>シエン</t>
    </rPh>
    <rPh sb="7" eb="9">
      <t>カツドウ</t>
    </rPh>
    <rPh sb="9" eb="11">
      <t>ジギョウ</t>
    </rPh>
    <phoneticPr fontId="4"/>
  </si>
  <si>
    <t>■基本情報</t>
    <rPh sb="1" eb="3">
      <t>キホン</t>
    </rPh>
    <rPh sb="3" eb="5">
      <t>ジョウホウ</t>
    </rPh>
    <phoneticPr fontId="4"/>
  </si>
  <si>
    <t>・該当するか（対象日数または「-」）</t>
    <rPh sb="7" eb="9">
      <t>タイショウ</t>
    </rPh>
    <rPh sb="9" eb="11">
      <t>ニッスウ</t>
    </rPh>
    <phoneticPr fontId="10"/>
  </si>
  <si>
    <t>体力向上の基礎を培う「げんキッズプロジェクト」</t>
    <rPh sb="0" eb="2">
      <t>タイリョク</t>
    </rPh>
    <rPh sb="2" eb="4">
      <t>コウジョウ</t>
    </rPh>
    <rPh sb="5" eb="7">
      <t>キソ</t>
    </rPh>
    <rPh sb="8" eb="9">
      <t>ツチカ</t>
    </rPh>
    <phoneticPr fontId="4"/>
  </si>
  <si>
    <t>事業等
（保育所）</t>
    <rPh sb="0" eb="2">
      <t>ジギョウ</t>
    </rPh>
    <rPh sb="2" eb="3">
      <t>トウ</t>
    </rPh>
    <rPh sb="5" eb="7">
      <t>ホイク</t>
    </rPh>
    <rPh sb="7" eb="8">
      <t>ショ</t>
    </rPh>
    <phoneticPr fontId="10"/>
  </si>
  <si>
    <t>（1号部分）
事業等
（認定こども園）</t>
    <rPh sb="2" eb="3">
      <t>ゴウ</t>
    </rPh>
    <rPh sb="3" eb="5">
      <t>ブブン</t>
    </rPh>
    <rPh sb="7" eb="9">
      <t>ジギョウ</t>
    </rPh>
    <rPh sb="9" eb="10">
      <t>トウ</t>
    </rPh>
    <rPh sb="12" eb="14">
      <t>ニンテイ</t>
    </rPh>
    <rPh sb="17" eb="18">
      <t>エン</t>
    </rPh>
    <phoneticPr fontId="10"/>
  </si>
  <si>
    <t>（2・3号部分）
事業等
（認定こども園）</t>
    <rPh sb="4" eb="5">
      <t>ゴウ</t>
    </rPh>
    <rPh sb="5" eb="7">
      <t>ブブン</t>
    </rPh>
    <rPh sb="9" eb="11">
      <t>ジギョウ</t>
    </rPh>
    <rPh sb="11" eb="12">
      <t>トウ</t>
    </rPh>
    <phoneticPr fontId="10"/>
  </si>
  <si>
    <t>保育所</t>
    <rPh sb="0" eb="2">
      <t>ホイク</t>
    </rPh>
    <rPh sb="2" eb="3">
      <t>ショ</t>
    </rPh>
    <phoneticPr fontId="4"/>
  </si>
  <si>
    <t>加算・調整
（保育所）</t>
    <rPh sb="0" eb="2">
      <t>カサン</t>
    </rPh>
    <rPh sb="3" eb="5">
      <t>チョウセイ</t>
    </rPh>
    <rPh sb="7" eb="9">
      <t>ホイク</t>
    </rPh>
    <rPh sb="9" eb="10">
      <t>ショ</t>
    </rPh>
    <phoneticPr fontId="25"/>
  </si>
  <si>
    <t>認定こども園</t>
    <rPh sb="0" eb="2">
      <t>ニンテイ</t>
    </rPh>
    <rPh sb="5" eb="6">
      <t>エン</t>
    </rPh>
    <phoneticPr fontId="4"/>
  </si>
  <si>
    <t>加算・調整
（認定こども園）</t>
    <rPh sb="0" eb="2">
      <t>カサン</t>
    </rPh>
    <rPh sb="3" eb="5">
      <t>チョウセイ</t>
    </rPh>
    <rPh sb="7" eb="9">
      <t>ニンテイ</t>
    </rPh>
    <rPh sb="12" eb="13">
      <t>エン</t>
    </rPh>
    <phoneticPr fontId="25"/>
  </si>
  <si>
    <t>加算・調整
（私立幼稚園）</t>
    <rPh sb="0" eb="2">
      <t>カサン</t>
    </rPh>
    <rPh sb="3" eb="5">
      <t>チョウセイ</t>
    </rPh>
    <rPh sb="7" eb="9">
      <t>シリツ</t>
    </rPh>
    <rPh sb="9" eb="12">
      <t>ヨウチエン</t>
    </rPh>
    <phoneticPr fontId="25"/>
  </si>
  <si>
    <t>私立幼稚園</t>
    <rPh sb="0" eb="2">
      <t>シリツ</t>
    </rPh>
    <rPh sb="2" eb="5">
      <t>ヨウチエン</t>
    </rPh>
    <phoneticPr fontId="4"/>
  </si>
  <si>
    <t>小規模・事業所内</t>
    <rPh sb="0" eb="3">
      <t>ショウキボ</t>
    </rPh>
    <rPh sb="4" eb="7">
      <t>ジギョウショ</t>
    </rPh>
    <rPh sb="7" eb="8">
      <t>ナイ</t>
    </rPh>
    <phoneticPr fontId="4"/>
  </si>
  <si>
    <t>加算・調整
（小規模保育事業A、事業所内保育事業）</t>
    <rPh sb="0" eb="2">
      <t>カサン</t>
    </rPh>
    <rPh sb="3" eb="5">
      <t>チョウセイ</t>
    </rPh>
    <rPh sb="7" eb="14">
      <t>ショウキボホイクジギョウ</t>
    </rPh>
    <rPh sb="16" eb="24">
      <t>ジギョウショナイホイクジギョウ</t>
    </rPh>
    <phoneticPr fontId="25"/>
  </si>
  <si>
    <t>事業等
（私立幼稚園）</t>
    <rPh sb="0" eb="2">
      <t>ジギョウ</t>
    </rPh>
    <rPh sb="2" eb="3">
      <t>トウ</t>
    </rPh>
    <phoneticPr fontId="10"/>
  </si>
  <si>
    <t>対象職員No.</t>
    <rPh sb="0" eb="2">
      <t>タイショウ</t>
    </rPh>
    <rPh sb="2" eb="4">
      <t>ショクイン</t>
    </rPh>
    <phoneticPr fontId="4"/>
  </si>
  <si>
    <t>担当業務</t>
    <rPh sb="0" eb="2">
      <t>タントウ</t>
    </rPh>
    <rPh sb="2" eb="4">
      <t>ギョウム</t>
    </rPh>
    <phoneticPr fontId="4"/>
  </si>
  <si>
    <t>①補助対象額</t>
    <rPh sb="1" eb="3">
      <t>ホジョ</t>
    </rPh>
    <rPh sb="3" eb="5">
      <t>タイショウ</t>
    </rPh>
    <rPh sb="5" eb="6">
      <t>ガク</t>
    </rPh>
    <phoneticPr fontId="4"/>
  </si>
  <si>
    <t>②担当補助事業等への充当額
（他の補助事業での補助額）</t>
    <rPh sb="1" eb="3">
      <t>タントウ</t>
    </rPh>
    <rPh sb="3" eb="5">
      <t>ホジョ</t>
    </rPh>
    <rPh sb="5" eb="7">
      <t>ジギョウ</t>
    </rPh>
    <rPh sb="7" eb="8">
      <t>トウ</t>
    </rPh>
    <rPh sb="10" eb="12">
      <t>ジュウトウ</t>
    </rPh>
    <rPh sb="12" eb="13">
      <t>ガク</t>
    </rPh>
    <rPh sb="15" eb="16">
      <t>タ</t>
    </rPh>
    <rPh sb="17" eb="19">
      <t>ホジョ</t>
    </rPh>
    <rPh sb="19" eb="21">
      <t>ジギョウ</t>
    </rPh>
    <rPh sb="23" eb="25">
      <t>ホジョ</t>
    </rPh>
    <rPh sb="25" eb="26">
      <t>ガク</t>
    </rPh>
    <phoneticPr fontId="4"/>
  </si>
  <si>
    <t>③職員人件費への充当可能額
（①－②）</t>
    <rPh sb="1" eb="3">
      <t>ショクイン</t>
    </rPh>
    <rPh sb="3" eb="6">
      <t>ジンケンヒ</t>
    </rPh>
    <rPh sb="8" eb="10">
      <t>ジュウトウ</t>
    </rPh>
    <rPh sb="10" eb="13">
      <t>カノウガク</t>
    </rPh>
    <phoneticPr fontId="4"/>
  </si>
  <si>
    <t>対象月</t>
    <rPh sb="0" eb="2">
      <t>タイショウ</t>
    </rPh>
    <rPh sb="2" eb="3">
      <t>ヅキ</t>
    </rPh>
    <phoneticPr fontId="4"/>
  </si>
  <si>
    <t>支払日</t>
    <rPh sb="0" eb="3">
      <t>シハライビ</t>
    </rPh>
    <phoneticPr fontId="4"/>
  </si>
  <si>
    <t>金額</t>
    <rPh sb="0" eb="2">
      <t>キンガク</t>
    </rPh>
    <phoneticPr fontId="4"/>
  </si>
  <si>
    <t>4月</t>
    <rPh sb="1" eb="2">
      <t>ガツ</t>
    </rPh>
    <phoneticPr fontId="4"/>
  </si>
  <si>
    <t>内容</t>
    <rPh sb="0" eb="2">
      <t>ナイヨウ</t>
    </rPh>
    <phoneticPr fontId="4"/>
  </si>
  <si>
    <t>手当の名称</t>
    <rPh sb="0" eb="2">
      <t>テアテ</t>
    </rPh>
    <rPh sb="3" eb="5">
      <t>メイショウ</t>
    </rPh>
    <phoneticPr fontId="4"/>
  </si>
  <si>
    <t>２号利用定員</t>
    <rPh sb="1" eb="2">
      <t>ゴウ</t>
    </rPh>
    <rPh sb="2" eb="4">
      <t>リヨウ</t>
    </rPh>
    <rPh sb="4" eb="6">
      <t>テイイン</t>
    </rPh>
    <phoneticPr fontId="6"/>
  </si>
  <si>
    <t>①R1.10.１時点</t>
  </si>
  <si>
    <t>２号受け入れ枠</t>
    <rPh sb="1" eb="2">
      <t>ゴウ</t>
    </rPh>
    <rPh sb="2" eb="3">
      <t>ウ</t>
    </rPh>
    <rPh sb="4" eb="5">
      <t>イ</t>
    </rPh>
    <rPh sb="6" eb="7">
      <t>ワク</t>
    </rPh>
    <phoneticPr fontId="6"/>
  </si>
  <si>
    <t>２・３号弾力化率
(b/a)</t>
  </si>
  <si>
    <t>計</t>
    <rPh sb="0" eb="1">
      <t>ケイ</t>
    </rPh>
    <phoneticPr fontId="4"/>
  </si>
  <si>
    <t>４．嘱託医手当加算補助金</t>
    <rPh sb="2" eb="5">
      <t>ショクタクイ</t>
    </rPh>
    <rPh sb="5" eb="7">
      <t>テアテ</t>
    </rPh>
    <rPh sb="7" eb="9">
      <t>カサン</t>
    </rPh>
    <rPh sb="9" eb="12">
      <t>ホジョキン</t>
    </rPh>
    <phoneticPr fontId="4"/>
  </si>
  <si>
    <t>５．家庭支援推進保育事業</t>
    <phoneticPr fontId="4"/>
  </si>
  <si>
    <t>６．体力向上の基礎を培う「げんキッズプロジェクト」</t>
    <phoneticPr fontId="4"/>
  </si>
  <si>
    <t>７．園外保育費加算</t>
    <rPh sb="2" eb="6">
      <t>エンガイホイク</t>
    </rPh>
    <rPh sb="6" eb="7">
      <t>ヒ</t>
    </rPh>
    <rPh sb="7" eb="9">
      <t>カサン</t>
    </rPh>
    <phoneticPr fontId="4"/>
  </si>
  <si>
    <t>８．児童管理費</t>
    <rPh sb="2" eb="4">
      <t>ジドウ</t>
    </rPh>
    <rPh sb="4" eb="7">
      <t>カンリヒ</t>
    </rPh>
    <phoneticPr fontId="4"/>
  </si>
  <si>
    <t>９．看護師配置補助金</t>
    <rPh sb="2" eb="5">
      <t>カンゴシ</t>
    </rPh>
    <rPh sb="5" eb="7">
      <t>ハイチ</t>
    </rPh>
    <rPh sb="7" eb="10">
      <t>ホジョキン</t>
    </rPh>
    <phoneticPr fontId="4"/>
  </si>
  <si>
    <t>１０．病児保育事業（体調不良児対応型）</t>
    <rPh sb="3" eb="5">
      <t>ビョウジ</t>
    </rPh>
    <rPh sb="5" eb="7">
      <t>ホイク</t>
    </rPh>
    <rPh sb="7" eb="9">
      <t>ジギョウ</t>
    </rPh>
    <rPh sb="10" eb="12">
      <t>タイチョウ</t>
    </rPh>
    <rPh sb="12" eb="14">
      <t>フリョウ</t>
    </rPh>
    <rPh sb="14" eb="15">
      <t>ジ</t>
    </rPh>
    <rPh sb="15" eb="18">
      <t>タイオウガタ</t>
    </rPh>
    <phoneticPr fontId="4"/>
  </si>
  <si>
    <t>１３．アレルギー食対応調理員配置補助金</t>
    <rPh sb="8" eb="9">
      <t>ショク</t>
    </rPh>
    <rPh sb="9" eb="11">
      <t>タイオウ</t>
    </rPh>
    <rPh sb="11" eb="14">
      <t>チョウリイン</t>
    </rPh>
    <rPh sb="14" eb="16">
      <t>ハイチ</t>
    </rPh>
    <rPh sb="16" eb="19">
      <t>ホジョキン</t>
    </rPh>
    <phoneticPr fontId="4"/>
  </si>
  <si>
    <t>１４．一時預かり事業（一般型）</t>
    <rPh sb="3" eb="6">
      <t>イチジアズ</t>
    </rPh>
    <rPh sb="8" eb="10">
      <t>ジギョウ</t>
    </rPh>
    <rPh sb="11" eb="13">
      <t>イッパン</t>
    </rPh>
    <rPh sb="13" eb="14">
      <t>ガタ</t>
    </rPh>
    <phoneticPr fontId="4"/>
  </si>
  <si>
    <t>１５．地域子育て支援活動事業</t>
    <rPh sb="3" eb="5">
      <t>チイキ</t>
    </rPh>
    <rPh sb="5" eb="7">
      <t>コソダ</t>
    </rPh>
    <rPh sb="8" eb="10">
      <t>シエン</t>
    </rPh>
    <rPh sb="10" eb="12">
      <t>カツドウ</t>
    </rPh>
    <rPh sb="12" eb="14">
      <t>ジギョウ</t>
    </rPh>
    <phoneticPr fontId="4"/>
  </si>
  <si>
    <t>１６．外国籍乳幼児の入所に係る通訳事業</t>
    <rPh sb="3" eb="9">
      <t>ガイコクセキニュウヨウジ</t>
    </rPh>
    <rPh sb="10" eb="12">
      <t>ニュウショ</t>
    </rPh>
    <rPh sb="13" eb="14">
      <t>カカ</t>
    </rPh>
    <rPh sb="15" eb="17">
      <t>ツウヤク</t>
    </rPh>
    <rPh sb="17" eb="19">
      <t>ジギョウ</t>
    </rPh>
    <phoneticPr fontId="4"/>
  </si>
  <si>
    <t>１７．職員研修補助</t>
    <rPh sb="3" eb="5">
      <t>ショクイン</t>
    </rPh>
    <rPh sb="5" eb="7">
      <t>ケンシュウ</t>
    </rPh>
    <rPh sb="7" eb="9">
      <t>ホジョ</t>
    </rPh>
    <phoneticPr fontId="4"/>
  </si>
  <si>
    <t>①利用延べ人数
【減免対象でない】
（8：59時点）</t>
    <rPh sb="1" eb="3">
      <t>リヨウ</t>
    </rPh>
    <rPh sb="3" eb="4">
      <t>ノ</t>
    </rPh>
    <rPh sb="5" eb="7">
      <t>ニンズウ</t>
    </rPh>
    <rPh sb="9" eb="11">
      <t>ゲンメン</t>
    </rPh>
    <rPh sb="11" eb="13">
      <t>タイショウ</t>
    </rPh>
    <rPh sb="23" eb="25">
      <t>ジテン</t>
    </rPh>
    <phoneticPr fontId="10"/>
  </si>
  <si>
    <t>②利用延べ人数
【減免対象】
（8：59時点）</t>
    <rPh sb="1" eb="3">
      <t>リヨウ</t>
    </rPh>
    <rPh sb="3" eb="4">
      <t>ノ</t>
    </rPh>
    <rPh sb="5" eb="7">
      <t>ニンズウ</t>
    </rPh>
    <rPh sb="9" eb="11">
      <t>ゲンメン</t>
    </rPh>
    <rPh sb="10" eb="11">
      <t>メン</t>
    </rPh>
    <rPh sb="11" eb="13">
      <t>タイショウ</t>
    </rPh>
    <rPh sb="20" eb="22">
      <t>ジテン</t>
    </rPh>
    <phoneticPr fontId="10"/>
  </si>
  <si>
    <t>③利用延べ人数合計
(※)（①＋②）</t>
    <rPh sb="1" eb="3">
      <t>リヨウ</t>
    </rPh>
    <rPh sb="3" eb="4">
      <t>ノ</t>
    </rPh>
    <rPh sb="5" eb="7">
      <t>ニンズウ</t>
    </rPh>
    <rPh sb="7" eb="9">
      <t>ゴウケイ</t>
    </rPh>
    <phoneticPr fontId="10"/>
  </si>
  <si>
    <t>③収入金額(※)
（①×200円）</t>
    <rPh sb="1" eb="3">
      <t>シュウニュウ</t>
    </rPh>
    <rPh sb="3" eb="5">
      <t>キンガク</t>
    </rPh>
    <rPh sb="15" eb="16">
      <t>エン</t>
    </rPh>
    <phoneticPr fontId="10"/>
  </si>
  <si>
    <t>④減免金額(※)
（②×200円）</t>
    <rPh sb="1" eb="3">
      <t>ゲンメン</t>
    </rPh>
    <rPh sb="3" eb="4">
      <t>キン</t>
    </rPh>
    <rPh sb="4" eb="5">
      <t>ゴウキン</t>
    </rPh>
    <rPh sb="15" eb="16">
      <t>エン</t>
    </rPh>
    <phoneticPr fontId="10"/>
  </si>
  <si>
    <t>⑤利用料合計(※)
（③＋④）</t>
    <rPh sb="1" eb="4">
      <t>リヨウリョウ</t>
    </rPh>
    <rPh sb="4" eb="6">
      <t>ゴウケイ</t>
    </rPh>
    <phoneticPr fontId="10"/>
  </si>
  <si>
    <t>①利用延べ人数
【減免対象でない】
（17：01時点）</t>
    <rPh sb="1" eb="3">
      <t>リヨウ</t>
    </rPh>
    <rPh sb="3" eb="4">
      <t>ノ</t>
    </rPh>
    <rPh sb="5" eb="7">
      <t>ニンズウ</t>
    </rPh>
    <rPh sb="9" eb="11">
      <t>ゲンメン</t>
    </rPh>
    <rPh sb="11" eb="13">
      <t>タイショウ</t>
    </rPh>
    <rPh sb="24" eb="26">
      <t>ジテン</t>
    </rPh>
    <phoneticPr fontId="10"/>
  </si>
  <si>
    <t>②利用延べ人数
【減免対象】
（17：01時点）</t>
    <rPh sb="1" eb="3">
      <t>リヨウ</t>
    </rPh>
    <rPh sb="3" eb="4">
      <t>ノ</t>
    </rPh>
    <rPh sb="5" eb="7">
      <t>ニンズウ</t>
    </rPh>
    <rPh sb="9" eb="11">
      <t>ゲンメン</t>
    </rPh>
    <rPh sb="11" eb="13">
      <t>タイショウ</t>
    </rPh>
    <rPh sb="21" eb="23">
      <t>ジテン</t>
    </rPh>
    <phoneticPr fontId="10"/>
  </si>
  <si>
    <t>③収入金額(※)
（①×200円）</t>
    <rPh sb="1" eb="3">
      <t>シュウニュウ</t>
    </rPh>
    <rPh sb="3" eb="5">
      <t>キンガク</t>
    </rPh>
    <phoneticPr fontId="10"/>
  </si>
  <si>
    <t>④減免金額(※)
（②×200円）</t>
    <rPh sb="1" eb="3">
      <t>ゲンメン</t>
    </rPh>
    <rPh sb="3" eb="4">
      <t>キン</t>
    </rPh>
    <rPh sb="4" eb="5">
      <t>ゴウキン</t>
    </rPh>
    <phoneticPr fontId="10"/>
  </si>
  <si>
    <t>名前</t>
    <rPh sb="0" eb="2">
      <t>ナマエ</t>
    </rPh>
    <phoneticPr fontId="10"/>
  </si>
  <si>
    <t>時給</t>
    <rPh sb="0" eb="2">
      <t>ジキュウ</t>
    </rPh>
    <phoneticPr fontId="10"/>
  </si>
  <si>
    <t>時間数</t>
    <rPh sb="0" eb="2">
      <t>ジカン</t>
    </rPh>
    <rPh sb="2" eb="3">
      <t>カズ</t>
    </rPh>
    <phoneticPr fontId="10"/>
  </si>
  <si>
    <t>人件費</t>
    <rPh sb="0" eb="3">
      <t>ジンケンヒ</t>
    </rPh>
    <phoneticPr fontId="10"/>
  </si>
  <si>
    <t>担当業務</t>
    <rPh sb="0" eb="2">
      <t>タントウ</t>
    </rPh>
    <rPh sb="2" eb="4">
      <t>ギョウム</t>
    </rPh>
    <phoneticPr fontId="10"/>
  </si>
  <si>
    <t>給食材料費等（軽食費）</t>
    <rPh sb="0" eb="2">
      <t>キュウショク</t>
    </rPh>
    <rPh sb="2" eb="4">
      <t>ザイリョウ</t>
    </rPh>
    <rPh sb="4" eb="5">
      <t>ヒ</t>
    </rPh>
    <rPh sb="5" eb="6">
      <t>トウ</t>
    </rPh>
    <rPh sb="7" eb="9">
      <t>ケイショク</t>
    </rPh>
    <rPh sb="9" eb="10">
      <t>ヒ</t>
    </rPh>
    <phoneticPr fontId="4"/>
  </si>
  <si>
    <t>費目</t>
    <rPh sb="0" eb="2">
      <t>ヒモク</t>
    </rPh>
    <phoneticPr fontId="4"/>
  </si>
  <si>
    <t>１時間延長　平均利用児童数５人以下</t>
    <rPh sb="1" eb="3">
      <t>ジカン</t>
    </rPh>
    <rPh sb="3" eb="5">
      <t>エンチョウ</t>
    </rPh>
    <rPh sb="6" eb="8">
      <t>ヘイキン</t>
    </rPh>
    <rPh sb="8" eb="10">
      <t>リヨウ</t>
    </rPh>
    <rPh sb="10" eb="12">
      <t>ジドウ</t>
    </rPh>
    <rPh sb="12" eb="13">
      <t>カズ</t>
    </rPh>
    <rPh sb="14" eb="15">
      <t>ニン</t>
    </rPh>
    <rPh sb="15" eb="17">
      <t>イカ</t>
    </rPh>
    <phoneticPr fontId="10"/>
  </si>
  <si>
    <t>１時間延長　平均利用児童数６人以上</t>
    <rPh sb="1" eb="3">
      <t>ジカン</t>
    </rPh>
    <rPh sb="3" eb="5">
      <t>エンチョウ</t>
    </rPh>
    <rPh sb="6" eb="8">
      <t>ヘイキン</t>
    </rPh>
    <rPh sb="8" eb="10">
      <t>リヨウ</t>
    </rPh>
    <rPh sb="10" eb="12">
      <t>ジドウ</t>
    </rPh>
    <rPh sb="12" eb="13">
      <t>カズ</t>
    </rPh>
    <rPh sb="14" eb="15">
      <t>ニン</t>
    </rPh>
    <rPh sb="15" eb="17">
      <t>イジョウ</t>
    </rPh>
    <phoneticPr fontId="10"/>
  </si>
  <si>
    <t>２時間延長　平均利用児童数３人以上</t>
    <rPh sb="1" eb="3">
      <t>ジカン</t>
    </rPh>
    <rPh sb="3" eb="5">
      <t>エンチョウ</t>
    </rPh>
    <rPh sb="6" eb="8">
      <t>ヘイキン</t>
    </rPh>
    <rPh sb="8" eb="10">
      <t>リヨウ</t>
    </rPh>
    <rPh sb="10" eb="12">
      <t>ジドウ</t>
    </rPh>
    <rPh sb="12" eb="13">
      <t>カズ</t>
    </rPh>
    <rPh sb="14" eb="15">
      <t>ニン</t>
    </rPh>
    <rPh sb="15" eb="17">
      <t>イジョウ</t>
    </rPh>
    <phoneticPr fontId="10"/>
  </si>
  <si>
    <t>通常保育前（2時間延長）</t>
    <rPh sb="0" eb="2">
      <t>ツウジョウ</t>
    </rPh>
    <rPh sb="2" eb="4">
      <t>ホイク</t>
    </rPh>
    <rPh sb="4" eb="5">
      <t>マエ</t>
    </rPh>
    <rPh sb="7" eb="9">
      <t>ジカン</t>
    </rPh>
    <rPh sb="9" eb="11">
      <t>エンチョウ</t>
    </rPh>
    <phoneticPr fontId="10"/>
  </si>
  <si>
    <t>平均利用児童数</t>
    <rPh sb="0" eb="2">
      <t>ヘイキン</t>
    </rPh>
    <rPh sb="2" eb="4">
      <t>リヨウ</t>
    </rPh>
    <rPh sb="4" eb="6">
      <t>ジドウ</t>
    </rPh>
    <rPh sb="6" eb="7">
      <t>スウ</t>
    </rPh>
    <phoneticPr fontId="10"/>
  </si>
  <si>
    <t>通常保育後（1時間延長）</t>
    <rPh sb="0" eb="2">
      <t>ツウジョウ</t>
    </rPh>
    <rPh sb="2" eb="4">
      <t>ホイク</t>
    </rPh>
    <rPh sb="4" eb="5">
      <t>ゴ</t>
    </rPh>
    <rPh sb="7" eb="9">
      <t>ジカン</t>
    </rPh>
    <rPh sb="9" eb="11">
      <t>エンチョウ</t>
    </rPh>
    <phoneticPr fontId="10"/>
  </si>
  <si>
    <t>基準単価</t>
    <rPh sb="0" eb="2">
      <t>キジュン</t>
    </rPh>
    <rPh sb="2" eb="4">
      <t>タンカ</t>
    </rPh>
    <phoneticPr fontId="10"/>
  </si>
  <si>
    <t>短時間認定在籍
児童数（月平均）</t>
    <rPh sb="0" eb="3">
      <t>タンジカン</t>
    </rPh>
    <rPh sb="3" eb="5">
      <t>ニンテイ</t>
    </rPh>
    <rPh sb="5" eb="7">
      <t>ザイセキ</t>
    </rPh>
    <rPh sb="8" eb="10">
      <t>ジドウ</t>
    </rPh>
    <rPh sb="10" eb="11">
      <t>スウ</t>
    </rPh>
    <rPh sb="12" eb="13">
      <t>ツキ</t>
    </rPh>
    <rPh sb="13" eb="15">
      <t>ヘイキン</t>
    </rPh>
    <phoneticPr fontId="10"/>
  </si>
  <si>
    <t>補助基準額</t>
    <rPh sb="0" eb="2">
      <t>ホジョ</t>
    </rPh>
    <rPh sb="2" eb="4">
      <t>キジュン</t>
    </rPh>
    <rPh sb="4" eb="5">
      <t>ガク</t>
    </rPh>
    <phoneticPr fontId="10"/>
  </si>
  <si>
    <t>通常保育前</t>
    <rPh sb="0" eb="2">
      <t>ツウジョウ</t>
    </rPh>
    <rPh sb="2" eb="4">
      <t>ホイク</t>
    </rPh>
    <rPh sb="4" eb="5">
      <t>マエ</t>
    </rPh>
    <phoneticPr fontId="10"/>
  </si>
  <si>
    <t>通常保育後</t>
    <rPh sb="0" eb="2">
      <t>ツウジョウ</t>
    </rPh>
    <rPh sb="2" eb="4">
      <t>ホイク</t>
    </rPh>
    <rPh sb="4" eb="5">
      <t>ゴ</t>
    </rPh>
    <phoneticPr fontId="10"/>
  </si>
  <si>
    <t>合　　計</t>
    <rPh sb="0" eb="1">
      <t>ゴウ</t>
    </rPh>
    <rPh sb="3" eb="4">
      <t>ケイ</t>
    </rPh>
    <phoneticPr fontId="10"/>
  </si>
  <si>
    <t>内容</t>
    <rPh sb="0" eb="2">
      <t>ナイヨウ</t>
    </rPh>
    <phoneticPr fontId="10"/>
  </si>
  <si>
    <t>嘱託医氏名</t>
    <rPh sb="0" eb="3">
      <t>ショクタクイ</t>
    </rPh>
    <rPh sb="3" eb="5">
      <t>シメイ</t>
    </rPh>
    <phoneticPr fontId="4"/>
  </si>
  <si>
    <t>担当職員名</t>
    <rPh sb="0" eb="2">
      <t>タントウ</t>
    </rPh>
    <rPh sb="2" eb="4">
      <t>ショクイン</t>
    </rPh>
    <rPh sb="4" eb="5">
      <t>メイ</t>
    </rPh>
    <phoneticPr fontId="10"/>
  </si>
  <si>
    <t>支払額</t>
    <rPh sb="0" eb="2">
      <t>シハライ</t>
    </rPh>
    <rPh sb="2" eb="3">
      <t>ガク</t>
    </rPh>
    <phoneticPr fontId="10"/>
  </si>
  <si>
    <t>補助基準額</t>
    <rPh sb="0" eb="5">
      <t>ホジョキジュンガク</t>
    </rPh>
    <phoneticPr fontId="4"/>
  </si>
  <si>
    <t>補助額</t>
    <rPh sb="0" eb="2">
      <t>ホジョ</t>
    </rPh>
    <rPh sb="2" eb="3">
      <t>ガク</t>
    </rPh>
    <phoneticPr fontId="4"/>
  </si>
  <si>
    <t>行先</t>
    <rPh sb="0" eb="2">
      <t>イキサキ</t>
    </rPh>
    <phoneticPr fontId="10"/>
  </si>
  <si>
    <t>金額</t>
    <rPh sb="0" eb="2">
      <t>キンガク</t>
    </rPh>
    <phoneticPr fontId="10"/>
  </si>
  <si>
    <t>保護者徴収金</t>
    <rPh sb="0" eb="3">
      <t>ホゴシャ</t>
    </rPh>
    <rPh sb="3" eb="5">
      <t>チョウシュウ</t>
    </rPh>
    <rPh sb="5" eb="6">
      <t>キン</t>
    </rPh>
    <phoneticPr fontId="10"/>
  </si>
  <si>
    <t>（２）その他園外保育費加算</t>
    <rPh sb="5" eb="6">
      <t>タ</t>
    </rPh>
    <rPh sb="6" eb="7">
      <t>エン</t>
    </rPh>
    <rPh sb="7" eb="8">
      <t>ガイ</t>
    </rPh>
    <rPh sb="8" eb="10">
      <t>ホイク</t>
    </rPh>
    <rPh sb="10" eb="11">
      <t>ヒ</t>
    </rPh>
    <rPh sb="11" eb="13">
      <t>カサン</t>
    </rPh>
    <phoneticPr fontId="10"/>
  </si>
  <si>
    <t>３歳児以上</t>
    <rPh sb="1" eb="2">
      <t>サイ</t>
    </rPh>
    <rPh sb="2" eb="3">
      <t>ジ</t>
    </rPh>
    <rPh sb="3" eb="5">
      <t>イジョウ</t>
    </rPh>
    <phoneticPr fontId="10"/>
  </si>
  <si>
    <t>引率</t>
    <rPh sb="0" eb="2">
      <t>インソツ</t>
    </rPh>
    <phoneticPr fontId="10"/>
  </si>
  <si>
    <t>月平均児童数</t>
    <rPh sb="0" eb="1">
      <t>ツキ</t>
    </rPh>
    <rPh sb="1" eb="3">
      <t>ヘイキン</t>
    </rPh>
    <rPh sb="3" eb="5">
      <t>ジドウ</t>
    </rPh>
    <rPh sb="5" eb="6">
      <t>スウ</t>
    </rPh>
    <phoneticPr fontId="10"/>
  </si>
  <si>
    <t>契約先</t>
    <rPh sb="0" eb="2">
      <t>ケイヤク</t>
    </rPh>
    <rPh sb="2" eb="3">
      <t>サキ</t>
    </rPh>
    <phoneticPr fontId="10"/>
  </si>
  <si>
    <t>保険の種類</t>
    <rPh sb="0" eb="2">
      <t>ホケン</t>
    </rPh>
    <rPh sb="3" eb="5">
      <t>シュルイ</t>
    </rPh>
    <phoneticPr fontId="10"/>
  </si>
  <si>
    <t>保険料</t>
    <rPh sb="0" eb="3">
      <t>ホケンリョウ</t>
    </rPh>
    <phoneticPr fontId="10"/>
  </si>
  <si>
    <t>委託先</t>
    <rPh sb="0" eb="3">
      <t>イタクサキ</t>
    </rPh>
    <phoneticPr fontId="10"/>
  </si>
  <si>
    <t>年間延利用児童数</t>
    <rPh sb="0" eb="2">
      <t>ネンカン</t>
    </rPh>
    <rPh sb="2" eb="3">
      <t>ノベ</t>
    </rPh>
    <rPh sb="3" eb="5">
      <t>リヨウ</t>
    </rPh>
    <rPh sb="5" eb="7">
      <t>ジドウ</t>
    </rPh>
    <rPh sb="7" eb="8">
      <t>スウ</t>
    </rPh>
    <phoneticPr fontId="10"/>
  </si>
  <si>
    <t>（1号児童分）</t>
    <rPh sb="2" eb="3">
      <t>ゴウ</t>
    </rPh>
    <rPh sb="3" eb="5">
      <t>ジドウ</t>
    </rPh>
    <rPh sb="5" eb="6">
      <t>ブン</t>
    </rPh>
    <phoneticPr fontId="10"/>
  </si>
  <si>
    <t>補助基準単価</t>
    <rPh sb="0" eb="2">
      <t>ホジョ</t>
    </rPh>
    <rPh sb="2" eb="4">
      <t>キジュン</t>
    </rPh>
    <rPh sb="4" eb="6">
      <t>タンカ</t>
    </rPh>
    <phoneticPr fontId="10"/>
  </si>
  <si>
    <t>（2・3号児童分）</t>
    <rPh sb="4" eb="5">
      <t>ゴウ</t>
    </rPh>
    <rPh sb="5" eb="7">
      <t>ジドウ</t>
    </rPh>
    <rPh sb="7" eb="8">
      <t>ブン</t>
    </rPh>
    <phoneticPr fontId="10"/>
  </si>
  <si>
    <t>1号児童分</t>
    <rPh sb="1" eb="2">
      <t>ゴウ</t>
    </rPh>
    <rPh sb="2" eb="4">
      <t>ジドウ</t>
    </rPh>
    <rPh sb="4" eb="5">
      <t>ブン</t>
    </rPh>
    <phoneticPr fontId="10"/>
  </si>
  <si>
    <t>No.</t>
    <phoneticPr fontId="10"/>
  </si>
  <si>
    <t>対象児童名</t>
    <rPh sb="0" eb="2">
      <t>タイショウ</t>
    </rPh>
    <rPh sb="2" eb="4">
      <t>ジドウ</t>
    </rPh>
    <rPh sb="4" eb="5">
      <t>メイ</t>
    </rPh>
    <phoneticPr fontId="10"/>
  </si>
  <si>
    <t>上半期</t>
    <rPh sb="0" eb="3">
      <t>カミハンキ</t>
    </rPh>
    <phoneticPr fontId="43"/>
  </si>
  <si>
    <t>下半期</t>
    <rPh sb="0" eb="3">
      <t>シモハンキ</t>
    </rPh>
    <phoneticPr fontId="43"/>
  </si>
  <si>
    <t>対象期間</t>
    <rPh sb="0" eb="2">
      <t>タイショウ</t>
    </rPh>
    <rPh sb="2" eb="4">
      <t>キカン</t>
    </rPh>
    <phoneticPr fontId="43"/>
  </si>
  <si>
    <t>例</t>
    <rPh sb="0" eb="1">
      <t>レイ</t>
    </rPh>
    <phoneticPr fontId="10"/>
  </si>
  <si>
    <t>A</t>
    <phoneticPr fontId="43"/>
  </si>
  <si>
    <t>計</t>
    <rPh sb="0" eb="1">
      <t>ケイ</t>
    </rPh>
    <phoneticPr fontId="10"/>
  </si>
  <si>
    <t>2・3号児童分</t>
    <rPh sb="3" eb="4">
      <t>ゴウ</t>
    </rPh>
    <rPh sb="4" eb="6">
      <t>ジドウ</t>
    </rPh>
    <rPh sb="6" eb="7">
      <t>ブン</t>
    </rPh>
    <phoneticPr fontId="10"/>
  </si>
  <si>
    <t>計</t>
    <rPh sb="0" eb="1">
      <t>ケイ</t>
    </rPh>
    <phoneticPr fontId="4"/>
  </si>
  <si>
    <t>区分</t>
    <rPh sb="0" eb="2">
      <t>クブン</t>
    </rPh>
    <phoneticPr fontId="4"/>
  </si>
  <si>
    <t>（１）各種保険関係</t>
    <rPh sb="3" eb="5">
      <t>カクシュ</t>
    </rPh>
    <rPh sb="5" eb="7">
      <t>ホケン</t>
    </rPh>
    <rPh sb="7" eb="9">
      <t>カンケイ</t>
    </rPh>
    <phoneticPr fontId="4"/>
  </si>
  <si>
    <t>（２）尿検査</t>
    <rPh sb="3" eb="6">
      <t>ニョウケンサ</t>
    </rPh>
    <phoneticPr fontId="4"/>
  </si>
  <si>
    <t>（２）尿検査</t>
    <rPh sb="3" eb="4">
      <t>ニョウ</t>
    </rPh>
    <rPh sb="4" eb="6">
      <t>ケンサ</t>
    </rPh>
    <phoneticPr fontId="10"/>
  </si>
  <si>
    <t>（１）豊中市人材確保対策特別補助金による処遇改善額</t>
    <rPh sb="3" eb="6">
      <t>トヨナカシ</t>
    </rPh>
    <rPh sb="6" eb="8">
      <t>ジンザイ</t>
    </rPh>
    <rPh sb="8" eb="10">
      <t>カクホ</t>
    </rPh>
    <rPh sb="10" eb="12">
      <t>タイサク</t>
    </rPh>
    <rPh sb="12" eb="14">
      <t>トクベツ</t>
    </rPh>
    <rPh sb="14" eb="17">
      <t>ホジョキン</t>
    </rPh>
    <rPh sb="20" eb="22">
      <t>ショグウ</t>
    </rPh>
    <rPh sb="22" eb="24">
      <t>カイゼン</t>
    </rPh>
    <rPh sb="24" eb="25">
      <t>ガク</t>
    </rPh>
    <phoneticPr fontId="4"/>
  </si>
  <si>
    <t>（１）人件費積算</t>
    <rPh sb="3" eb="6">
      <t>ジンケンヒ</t>
    </rPh>
    <rPh sb="6" eb="8">
      <t>セキサン</t>
    </rPh>
    <phoneticPr fontId="10"/>
  </si>
  <si>
    <t>（３）その他支出</t>
    <rPh sb="5" eb="6">
      <t>タ</t>
    </rPh>
    <rPh sb="6" eb="8">
      <t>シシュツ</t>
    </rPh>
    <phoneticPr fontId="4"/>
  </si>
  <si>
    <t>＜支出の部＞</t>
    <rPh sb="1" eb="3">
      <t>シシュツ</t>
    </rPh>
    <rPh sb="4" eb="5">
      <t>ブ</t>
    </rPh>
    <phoneticPr fontId="4"/>
  </si>
  <si>
    <t>＜収入の部＞</t>
    <rPh sb="1" eb="3">
      <t>シュウニュウ</t>
    </rPh>
    <rPh sb="4" eb="5">
      <t>ブ</t>
    </rPh>
    <phoneticPr fontId="4"/>
  </si>
  <si>
    <t>（３）その他支出</t>
    <rPh sb="5" eb="6">
      <t>タ</t>
    </rPh>
    <rPh sb="6" eb="8">
      <t>シシュツ</t>
    </rPh>
    <phoneticPr fontId="4"/>
  </si>
  <si>
    <t>（２）その他支出</t>
    <rPh sb="5" eb="6">
      <t>タ</t>
    </rPh>
    <rPh sb="6" eb="8">
      <t>シシュツ</t>
    </rPh>
    <phoneticPr fontId="4"/>
  </si>
  <si>
    <t>（ア）基本分（平日分）</t>
    <rPh sb="3" eb="5">
      <t>キホン</t>
    </rPh>
    <rPh sb="5" eb="6">
      <t>ブン</t>
    </rPh>
    <rPh sb="7" eb="9">
      <t>ヘイジツ</t>
    </rPh>
    <rPh sb="9" eb="10">
      <t>ブン</t>
    </rPh>
    <phoneticPr fontId="10"/>
  </si>
  <si>
    <t>（イ）基本分（長期休業日分）</t>
    <rPh sb="3" eb="5">
      <t>キホン</t>
    </rPh>
    <rPh sb="5" eb="6">
      <t>ブン</t>
    </rPh>
    <rPh sb="7" eb="9">
      <t>チョウキ</t>
    </rPh>
    <rPh sb="9" eb="12">
      <t>キュウギョウビ</t>
    </rPh>
    <rPh sb="12" eb="13">
      <t>ブン</t>
    </rPh>
    <phoneticPr fontId="10"/>
  </si>
  <si>
    <t>（ウ）休日分</t>
    <rPh sb="3" eb="5">
      <t>キュウジツ</t>
    </rPh>
    <rPh sb="5" eb="6">
      <t>ブン</t>
    </rPh>
    <phoneticPr fontId="10"/>
  </si>
  <si>
    <t>利用時間8時間未満</t>
    <rPh sb="0" eb="2">
      <t>リヨウ</t>
    </rPh>
    <rPh sb="2" eb="4">
      <t>ジカン</t>
    </rPh>
    <rPh sb="5" eb="7">
      <t>ジカン</t>
    </rPh>
    <rPh sb="7" eb="9">
      <t>ミマン</t>
    </rPh>
    <phoneticPr fontId="10"/>
  </si>
  <si>
    <t>利用時間8時間以上</t>
    <rPh sb="0" eb="2">
      <t>リヨウ</t>
    </rPh>
    <rPh sb="2" eb="4">
      <t>ジカン</t>
    </rPh>
    <rPh sb="5" eb="7">
      <t>ジカン</t>
    </rPh>
    <rPh sb="7" eb="9">
      <t>イジョウ</t>
    </rPh>
    <phoneticPr fontId="10"/>
  </si>
  <si>
    <t>うち長時間加算人数</t>
    <rPh sb="2" eb="5">
      <t>チョウジカン</t>
    </rPh>
    <rPh sb="5" eb="7">
      <t>カサン</t>
    </rPh>
    <rPh sb="7" eb="9">
      <t>ニンズウ</t>
    </rPh>
    <phoneticPr fontId="10"/>
  </si>
  <si>
    <t>①</t>
    <phoneticPr fontId="10"/>
  </si>
  <si>
    <t>②</t>
    <phoneticPr fontId="10"/>
  </si>
  <si>
    <t>③</t>
    <phoneticPr fontId="10"/>
  </si>
  <si>
    <t>平日 + 長期休業日</t>
    <rPh sb="0" eb="2">
      <t>ヘイジツ</t>
    </rPh>
    <rPh sb="5" eb="7">
      <t>チョウキ</t>
    </rPh>
    <rPh sb="7" eb="10">
      <t>キュウギョウビ</t>
    </rPh>
    <phoneticPr fontId="10"/>
  </si>
  <si>
    <t>平日 + 長期休業日 + 休日</t>
    <rPh sb="0" eb="2">
      <t>ヘイジツ</t>
    </rPh>
    <phoneticPr fontId="10"/>
  </si>
  <si>
    <t>平日+長期休業日+休日</t>
    <rPh sb="0" eb="2">
      <t>ヘイジツ</t>
    </rPh>
    <rPh sb="3" eb="5">
      <t>チョウキ</t>
    </rPh>
    <rPh sb="5" eb="7">
      <t>キュウギョウ</t>
    </rPh>
    <rPh sb="7" eb="8">
      <t>ビ</t>
    </rPh>
    <rPh sb="9" eb="11">
      <t>キュウジツ</t>
    </rPh>
    <phoneticPr fontId="10"/>
  </si>
  <si>
    <t>平日</t>
    <rPh sb="0" eb="2">
      <t>ヘイジツ</t>
    </rPh>
    <phoneticPr fontId="10"/>
  </si>
  <si>
    <t>児童氏名</t>
    <rPh sb="0" eb="2">
      <t>ジドウ</t>
    </rPh>
    <rPh sb="2" eb="4">
      <t>シメイ</t>
    </rPh>
    <phoneticPr fontId="10"/>
  </si>
  <si>
    <t>◆長時間加算人数は、基本の利用時間（下記表を参照）を超えた利用時間に応じて①～③に区分</t>
    <rPh sb="1" eb="4">
      <t>チョウジカン</t>
    </rPh>
    <rPh sb="4" eb="6">
      <t>カサン</t>
    </rPh>
    <rPh sb="6" eb="8">
      <t>ニンズウ</t>
    </rPh>
    <rPh sb="10" eb="12">
      <t>キホン</t>
    </rPh>
    <rPh sb="13" eb="15">
      <t>リヨウ</t>
    </rPh>
    <rPh sb="15" eb="17">
      <t>ジカン</t>
    </rPh>
    <rPh sb="18" eb="20">
      <t>カキ</t>
    </rPh>
    <rPh sb="20" eb="21">
      <t>ヒョウ</t>
    </rPh>
    <rPh sb="22" eb="24">
      <t>サンショウ</t>
    </rPh>
    <rPh sb="26" eb="27">
      <t>コ</t>
    </rPh>
    <rPh sb="29" eb="31">
      <t>リヨウ</t>
    </rPh>
    <rPh sb="31" eb="33">
      <t>ジカン</t>
    </rPh>
    <rPh sb="34" eb="35">
      <t>オウ</t>
    </rPh>
    <rPh sb="41" eb="43">
      <t>クブン</t>
    </rPh>
    <phoneticPr fontId="10"/>
  </si>
  <si>
    <t>①…超えた利用時間が2時間未満</t>
    <rPh sb="2" eb="3">
      <t>コ</t>
    </rPh>
    <rPh sb="5" eb="7">
      <t>リヨウ</t>
    </rPh>
    <rPh sb="7" eb="9">
      <t>ジカン</t>
    </rPh>
    <rPh sb="11" eb="13">
      <t>ジカン</t>
    </rPh>
    <rPh sb="13" eb="15">
      <t>ミマン</t>
    </rPh>
    <phoneticPr fontId="10"/>
  </si>
  <si>
    <t>②…超えた利用時間が2時間以上3時間未満</t>
    <rPh sb="2" eb="3">
      <t>コ</t>
    </rPh>
    <rPh sb="5" eb="7">
      <t>リヨウ</t>
    </rPh>
    <rPh sb="7" eb="9">
      <t>ジカン</t>
    </rPh>
    <rPh sb="11" eb="13">
      <t>ジカン</t>
    </rPh>
    <rPh sb="13" eb="15">
      <t>イジョウ</t>
    </rPh>
    <rPh sb="16" eb="18">
      <t>ジカン</t>
    </rPh>
    <rPh sb="18" eb="20">
      <t>ミマン</t>
    </rPh>
    <phoneticPr fontId="10"/>
  </si>
  <si>
    <t>③…超えた利用時間が3時間以上</t>
    <rPh sb="2" eb="3">
      <t>コ</t>
    </rPh>
    <rPh sb="5" eb="7">
      <t>リヨウ</t>
    </rPh>
    <rPh sb="7" eb="9">
      <t>ジカン</t>
    </rPh>
    <rPh sb="11" eb="13">
      <t>ジカン</t>
    </rPh>
    <rPh sb="13" eb="15">
      <t>イジョウ</t>
    </rPh>
    <phoneticPr fontId="10"/>
  </si>
  <si>
    <t>◇基本の利用時間</t>
    <rPh sb="1" eb="3">
      <t>キホン</t>
    </rPh>
    <rPh sb="4" eb="6">
      <t>リヨウ</t>
    </rPh>
    <rPh sb="6" eb="8">
      <t>ジカン</t>
    </rPh>
    <phoneticPr fontId="10"/>
  </si>
  <si>
    <t>在園児</t>
    <rPh sb="0" eb="1">
      <t>ザイ</t>
    </rPh>
    <rPh sb="1" eb="2">
      <t>エン</t>
    </rPh>
    <rPh sb="2" eb="3">
      <t>ジ</t>
    </rPh>
    <phoneticPr fontId="10"/>
  </si>
  <si>
    <t>在園児以外</t>
    <rPh sb="0" eb="1">
      <t>ザイ</t>
    </rPh>
    <rPh sb="1" eb="2">
      <t>エン</t>
    </rPh>
    <rPh sb="2" eb="3">
      <t>ジ</t>
    </rPh>
    <rPh sb="3" eb="5">
      <t>イガイ</t>
    </rPh>
    <phoneticPr fontId="10"/>
  </si>
  <si>
    <t>8時間</t>
    <rPh sb="1" eb="3">
      <t>ジカン</t>
    </rPh>
    <phoneticPr fontId="10"/>
  </si>
  <si>
    <t>長期休業日
（利用時間が8時間未満）</t>
    <rPh sb="0" eb="2">
      <t>チョウキ</t>
    </rPh>
    <rPh sb="2" eb="4">
      <t>キュウギョウ</t>
    </rPh>
    <rPh sb="4" eb="5">
      <t>ビ</t>
    </rPh>
    <phoneticPr fontId="10"/>
  </si>
  <si>
    <t>長期休業日
（利用時間が8時間以上）</t>
    <phoneticPr fontId="10"/>
  </si>
  <si>
    <t>休日</t>
    <phoneticPr fontId="10"/>
  </si>
  <si>
    <t>補助単価</t>
    <rPh sb="0" eb="2">
      <t>ホジョ</t>
    </rPh>
    <rPh sb="2" eb="4">
      <t>タンカ</t>
    </rPh>
    <phoneticPr fontId="10"/>
  </si>
  <si>
    <t>年間延利用児童数（他市含む）</t>
    <rPh sb="0" eb="2">
      <t>ネンカン</t>
    </rPh>
    <rPh sb="2" eb="3">
      <t>ノ</t>
    </rPh>
    <rPh sb="3" eb="5">
      <t>リヨウ</t>
    </rPh>
    <rPh sb="5" eb="7">
      <t>ジドウ</t>
    </rPh>
    <rPh sb="7" eb="8">
      <t>スウ</t>
    </rPh>
    <rPh sb="9" eb="11">
      <t>タシ</t>
    </rPh>
    <rPh sb="11" eb="12">
      <t>フク</t>
    </rPh>
    <phoneticPr fontId="10"/>
  </si>
  <si>
    <t>長時間加算単価①</t>
    <rPh sb="0" eb="3">
      <t>チョウジカン</t>
    </rPh>
    <rPh sb="3" eb="5">
      <t>カサン</t>
    </rPh>
    <rPh sb="5" eb="7">
      <t>タンカ</t>
    </rPh>
    <phoneticPr fontId="10"/>
  </si>
  <si>
    <t>年間延利用児童数（市内のみ）</t>
    <rPh sb="0" eb="2">
      <t>ネンカン</t>
    </rPh>
    <rPh sb="2" eb="3">
      <t>ノ</t>
    </rPh>
    <rPh sb="3" eb="5">
      <t>リヨウ</t>
    </rPh>
    <rPh sb="5" eb="7">
      <t>ジドウ</t>
    </rPh>
    <rPh sb="7" eb="8">
      <t>スウ</t>
    </rPh>
    <rPh sb="9" eb="11">
      <t>シナイ</t>
    </rPh>
    <phoneticPr fontId="10"/>
  </si>
  <si>
    <t>長時間加算単価②</t>
    <rPh sb="0" eb="3">
      <t>チョウジカン</t>
    </rPh>
    <rPh sb="3" eb="5">
      <t>カサン</t>
    </rPh>
    <rPh sb="5" eb="7">
      <t>タンカ</t>
    </rPh>
    <phoneticPr fontId="10"/>
  </si>
  <si>
    <t>長時間加算単価③</t>
    <rPh sb="0" eb="3">
      <t>チョウジカン</t>
    </rPh>
    <rPh sb="3" eb="5">
      <t>カサン</t>
    </rPh>
    <rPh sb="5" eb="7">
      <t>タンカ</t>
    </rPh>
    <phoneticPr fontId="10"/>
  </si>
  <si>
    <t>○８時間未満分</t>
    <rPh sb="2" eb="4">
      <t>ジカン</t>
    </rPh>
    <rPh sb="4" eb="6">
      <t>ミマン</t>
    </rPh>
    <rPh sb="6" eb="7">
      <t>ブン</t>
    </rPh>
    <phoneticPr fontId="10"/>
  </si>
  <si>
    <t>○利用時間が８時間未満の児童</t>
    <rPh sb="1" eb="3">
      <t>リヨウ</t>
    </rPh>
    <rPh sb="3" eb="5">
      <t>ジカン</t>
    </rPh>
    <rPh sb="7" eb="9">
      <t>ジカン</t>
    </rPh>
    <rPh sb="9" eb="11">
      <t>ミマン</t>
    </rPh>
    <rPh sb="12" eb="14">
      <t>ジドウ</t>
    </rPh>
    <phoneticPr fontId="10"/>
  </si>
  <si>
    <t>　年間延利用児童数（市内のみ）</t>
    <rPh sb="1" eb="3">
      <t>ネンカン</t>
    </rPh>
    <rPh sb="3" eb="4">
      <t>ノ</t>
    </rPh>
    <rPh sb="4" eb="6">
      <t>リヨウ</t>
    </rPh>
    <rPh sb="6" eb="8">
      <t>ジドウ</t>
    </rPh>
    <rPh sb="8" eb="9">
      <t>スウ</t>
    </rPh>
    <rPh sb="10" eb="12">
      <t>シナイ</t>
    </rPh>
    <phoneticPr fontId="10"/>
  </si>
  <si>
    <t>●８時間以上分</t>
    <rPh sb="2" eb="4">
      <t>ジカン</t>
    </rPh>
    <rPh sb="4" eb="6">
      <t>イジョウ</t>
    </rPh>
    <rPh sb="6" eb="7">
      <t>ブン</t>
    </rPh>
    <phoneticPr fontId="10"/>
  </si>
  <si>
    <t>●利用時間が８時間以上の児童</t>
    <rPh sb="1" eb="3">
      <t>リヨウ</t>
    </rPh>
    <rPh sb="3" eb="5">
      <t>ジカン</t>
    </rPh>
    <rPh sb="5" eb="7">
      <t>ジツジカン</t>
    </rPh>
    <rPh sb="7" eb="9">
      <t>ジカン</t>
    </rPh>
    <rPh sb="9" eb="11">
      <t>イジョウ</t>
    </rPh>
    <rPh sb="12" eb="14">
      <t>ジドウ</t>
    </rPh>
    <phoneticPr fontId="10"/>
  </si>
  <si>
    <t>年間延べ利用児童数（市内のみ）</t>
    <rPh sb="0" eb="2">
      <t>ネンカン</t>
    </rPh>
    <rPh sb="2" eb="3">
      <t>ノベ</t>
    </rPh>
    <rPh sb="4" eb="6">
      <t>リヨウ</t>
    </rPh>
    <rPh sb="6" eb="8">
      <t>ジドウ</t>
    </rPh>
    <rPh sb="8" eb="9">
      <t>スウ</t>
    </rPh>
    <rPh sb="10" eb="12">
      <t>シナイ</t>
    </rPh>
    <phoneticPr fontId="10"/>
  </si>
  <si>
    <t>対象職員の配置月数</t>
    <rPh sb="0" eb="2">
      <t>タイショウ</t>
    </rPh>
    <rPh sb="2" eb="4">
      <t>ショクイン</t>
    </rPh>
    <rPh sb="5" eb="7">
      <t>ハイチ</t>
    </rPh>
    <rPh sb="7" eb="9">
      <t>ツキスウ</t>
    </rPh>
    <phoneticPr fontId="10"/>
  </si>
  <si>
    <t>年間延べ利用加配対象児童数（市内のみ）</t>
    <rPh sb="0" eb="2">
      <t>ネンカン</t>
    </rPh>
    <rPh sb="2" eb="3">
      <t>ノ</t>
    </rPh>
    <rPh sb="4" eb="6">
      <t>リヨウ</t>
    </rPh>
    <rPh sb="12" eb="13">
      <t>スウ</t>
    </rPh>
    <rPh sb="13" eb="14">
      <t>ニンズウ</t>
    </rPh>
    <rPh sb="14" eb="16">
      <t>シナイ</t>
    </rPh>
    <phoneticPr fontId="10"/>
  </si>
  <si>
    <t>③年間延べ利用児童数が2000人超である</t>
    <phoneticPr fontId="10"/>
  </si>
  <si>
    <t>加算額</t>
    <rPh sb="0" eb="2">
      <t>カサン</t>
    </rPh>
    <rPh sb="2" eb="3">
      <t>ガク</t>
    </rPh>
    <phoneticPr fontId="10"/>
  </si>
  <si>
    <t>（２）事務費・事業費</t>
    <rPh sb="3" eb="6">
      <t>ジムヒ</t>
    </rPh>
    <rPh sb="7" eb="10">
      <t>ジギョウヒ</t>
    </rPh>
    <phoneticPr fontId="4"/>
  </si>
  <si>
    <t>初日在籍月平均人数</t>
    <rPh sb="0" eb="2">
      <t>ショニチ</t>
    </rPh>
    <rPh sb="2" eb="4">
      <t>ザイセキ</t>
    </rPh>
    <rPh sb="4" eb="5">
      <t>ツキ</t>
    </rPh>
    <rPh sb="5" eb="7">
      <t>ヘイキン</t>
    </rPh>
    <rPh sb="7" eb="9">
      <t>ニンズウ</t>
    </rPh>
    <phoneticPr fontId="10"/>
  </si>
  <si>
    <t>年間利用延べ人数</t>
    <rPh sb="0" eb="2">
      <t>ネンカン</t>
    </rPh>
    <rPh sb="2" eb="4">
      <t>リヨウ</t>
    </rPh>
    <rPh sb="4" eb="5">
      <t>ノベ</t>
    </rPh>
    <rPh sb="6" eb="8">
      <t>ニンズウ</t>
    </rPh>
    <phoneticPr fontId="10"/>
  </si>
  <si>
    <t>年間保育日数</t>
    <rPh sb="0" eb="2">
      <t>ネンカン</t>
    </rPh>
    <rPh sb="2" eb="4">
      <t>ホイク</t>
    </rPh>
    <rPh sb="4" eb="6">
      <t>ニッスウ</t>
    </rPh>
    <phoneticPr fontId="10"/>
  </si>
  <si>
    <t>④</t>
    <phoneticPr fontId="10"/>
  </si>
  <si>
    <t>⑤</t>
    <phoneticPr fontId="10"/>
  </si>
  <si>
    <t>⑥</t>
    <phoneticPr fontId="10"/>
  </si>
  <si>
    <t>⑦</t>
    <phoneticPr fontId="10"/>
  </si>
  <si>
    <t>⑧</t>
    <phoneticPr fontId="10"/>
  </si>
  <si>
    <t>⑨</t>
    <phoneticPr fontId="10"/>
  </si>
  <si>
    <t>⑩</t>
    <phoneticPr fontId="4"/>
  </si>
  <si>
    <t>補助対象額</t>
    <rPh sb="0" eb="2">
      <t>ホジョ</t>
    </rPh>
    <rPh sb="2" eb="4">
      <t>タイショウ</t>
    </rPh>
    <rPh sb="4" eb="5">
      <t>ガク</t>
    </rPh>
    <phoneticPr fontId="4"/>
  </si>
  <si>
    <t>利用平均人数</t>
    <rPh sb="0" eb="2">
      <t>リヨウ</t>
    </rPh>
    <rPh sb="2" eb="4">
      <t>ヘイキン</t>
    </rPh>
    <rPh sb="4" eb="6">
      <t>ニンズウ</t>
    </rPh>
    <phoneticPr fontId="10"/>
  </si>
  <si>
    <t>（②÷③）</t>
    <phoneticPr fontId="4"/>
  </si>
  <si>
    <t>按分用利用人数</t>
    <rPh sb="0" eb="2">
      <t>アンブン</t>
    </rPh>
    <rPh sb="2" eb="3">
      <t>ヨウ</t>
    </rPh>
    <rPh sb="3" eb="5">
      <t>リヨウ</t>
    </rPh>
    <rPh sb="5" eb="7">
      <t>ニンズウ</t>
    </rPh>
    <phoneticPr fontId="10"/>
  </si>
  <si>
    <t>（①＋④）</t>
    <phoneticPr fontId="4"/>
  </si>
  <si>
    <t>事務費按分額</t>
    <rPh sb="0" eb="3">
      <t>ジムヒ</t>
    </rPh>
    <rPh sb="3" eb="5">
      <t>アンブン</t>
    </rPh>
    <rPh sb="5" eb="6">
      <t>ガク</t>
    </rPh>
    <phoneticPr fontId="10"/>
  </si>
  <si>
    <t>（⑥×④÷⑤）</t>
    <phoneticPr fontId="4"/>
  </si>
  <si>
    <t>事業費按分額</t>
    <rPh sb="0" eb="3">
      <t>ジギョウヒ</t>
    </rPh>
    <rPh sb="3" eb="5">
      <t>アンブン</t>
    </rPh>
    <rPh sb="5" eb="6">
      <t>ガク</t>
    </rPh>
    <phoneticPr fontId="10"/>
  </si>
  <si>
    <t>（⑧×④÷⑤）</t>
    <phoneticPr fontId="4"/>
  </si>
  <si>
    <t>（⑦＋⑨）</t>
    <phoneticPr fontId="4"/>
  </si>
  <si>
    <t>（２）事務費・
　　 事業費</t>
    <rPh sb="3" eb="6">
      <t>ジムヒ</t>
    </rPh>
    <rPh sb="11" eb="14">
      <t>ジギョウヒ</t>
    </rPh>
    <phoneticPr fontId="4"/>
  </si>
  <si>
    <t>人件費</t>
    <rPh sb="0" eb="3">
      <t>ジンケンヒ</t>
    </rPh>
    <phoneticPr fontId="4"/>
  </si>
  <si>
    <t>（１）バス借上料</t>
    <rPh sb="5" eb="6">
      <t>シャク</t>
    </rPh>
    <rPh sb="6" eb="7">
      <t>ジョウ</t>
    </rPh>
    <rPh sb="7" eb="8">
      <t>リョウ</t>
    </rPh>
    <phoneticPr fontId="4"/>
  </si>
  <si>
    <t>（２）その他園外保育費</t>
    <rPh sb="5" eb="6">
      <t>タ</t>
    </rPh>
    <rPh sb="6" eb="10">
      <t>エンガイホイク</t>
    </rPh>
    <rPh sb="10" eb="11">
      <t>ヒ</t>
    </rPh>
    <phoneticPr fontId="4"/>
  </si>
  <si>
    <t>謝礼金・委託料等</t>
    <rPh sb="0" eb="3">
      <t>シャレイキン</t>
    </rPh>
    <rPh sb="4" eb="7">
      <t>イタクリョウ</t>
    </rPh>
    <rPh sb="7" eb="8">
      <t>トウ</t>
    </rPh>
    <phoneticPr fontId="4"/>
  </si>
  <si>
    <t>（１）人件費</t>
    <rPh sb="3" eb="6">
      <t>ジンケンヒ</t>
    </rPh>
    <phoneticPr fontId="4"/>
  </si>
  <si>
    <t>（１）人件費</t>
    <rPh sb="3" eb="6">
      <t>ジンケンヒ</t>
    </rPh>
    <phoneticPr fontId="10"/>
  </si>
  <si>
    <t>（２）人件費</t>
    <rPh sb="3" eb="6">
      <t>ジンケンヒ</t>
    </rPh>
    <phoneticPr fontId="4"/>
  </si>
  <si>
    <t>（３）退職金積立</t>
    <rPh sb="3" eb="6">
      <t>タイショクキン</t>
    </rPh>
    <rPh sb="6" eb="8">
      <t>ツミタテ</t>
    </rPh>
    <phoneticPr fontId="4"/>
  </si>
  <si>
    <t>（４）人材確保に係る諸経費</t>
    <rPh sb="3" eb="5">
      <t>ジンザイ</t>
    </rPh>
    <rPh sb="5" eb="7">
      <t>カクホ</t>
    </rPh>
    <rPh sb="8" eb="9">
      <t>カカ</t>
    </rPh>
    <rPh sb="10" eb="11">
      <t>ショ</t>
    </rPh>
    <rPh sb="11" eb="13">
      <t>ケイヒ</t>
    </rPh>
    <phoneticPr fontId="4"/>
  </si>
  <si>
    <t>施設類型</t>
    <rPh sb="0" eb="2">
      <t>シセツ</t>
    </rPh>
    <rPh sb="2" eb="4">
      <t>ルイケイ</t>
    </rPh>
    <phoneticPr fontId="10"/>
  </si>
  <si>
    <t>合計</t>
    <rPh sb="0" eb="1">
      <t>ゴウ</t>
    </rPh>
    <rPh sb="1" eb="2">
      <t>ケイ</t>
    </rPh>
    <phoneticPr fontId="10"/>
  </si>
  <si>
    <t>児童数</t>
    <rPh sb="0" eb="2">
      <t>ジドウ</t>
    </rPh>
    <rPh sb="2" eb="3">
      <t>スウ</t>
    </rPh>
    <phoneticPr fontId="10"/>
  </si>
  <si>
    <t>謝礼金、委託料</t>
    <rPh sb="0" eb="3">
      <t>シャレイキン</t>
    </rPh>
    <rPh sb="4" eb="7">
      <t>イタクリョウ</t>
    </rPh>
    <phoneticPr fontId="4"/>
  </si>
  <si>
    <t>常勤職員数
(4/1時点)</t>
    <rPh sb="0" eb="2">
      <t>ジョウキン</t>
    </rPh>
    <rPh sb="2" eb="4">
      <t>ショクイン</t>
    </rPh>
    <rPh sb="4" eb="5">
      <t>カズ</t>
    </rPh>
    <rPh sb="10" eb="12">
      <t>ジテン</t>
    </rPh>
    <phoneticPr fontId="10"/>
  </si>
  <si>
    <t>非常勤職員数
(4/1時点)</t>
    <rPh sb="0" eb="3">
      <t>ヒジョウキン</t>
    </rPh>
    <rPh sb="3" eb="5">
      <t>ショクイン</t>
    </rPh>
    <rPh sb="5" eb="6">
      <t>カズ</t>
    </rPh>
    <rPh sb="11" eb="13">
      <t>ジテン</t>
    </rPh>
    <phoneticPr fontId="10"/>
  </si>
  <si>
    <t>受講料、教材費等</t>
    <rPh sb="0" eb="3">
      <t>ジュコウリョウ</t>
    </rPh>
    <rPh sb="4" eb="7">
      <t>キョウザイヒ</t>
    </rPh>
    <rPh sb="7" eb="8">
      <t>トウ</t>
    </rPh>
    <phoneticPr fontId="4"/>
  </si>
  <si>
    <t>円</t>
    <rPh sb="0" eb="1">
      <t>エン</t>
    </rPh>
    <phoneticPr fontId="10"/>
  </si>
  <si>
    <t>①最低保障定数
(利用定員×0.9）</t>
    <rPh sb="1" eb="3">
      <t>サイテイ</t>
    </rPh>
    <rPh sb="3" eb="5">
      <t>ホショウ</t>
    </rPh>
    <rPh sb="5" eb="7">
      <t>テイスウ</t>
    </rPh>
    <rPh sb="9" eb="11">
      <t>リヨウ</t>
    </rPh>
    <rPh sb="11" eb="13">
      <t>テイイン</t>
    </rPh>
    <phoneticPr fontId="10"/>
  </si>
  <si>
    <t>②月平均初日
在籍児数</t>
    <rPh sb="1" eb="2">
      <t>ツキ</t>
    </rPh>
    <rPh sb="2" eb="4">
      <t>ヘイキン</t>
    </rPh>
    <rPh sb="4" eb="6">
      <t>ショニチ</t>
    </rPh>
    <rPh sb="7" eb="9">
      <t>ザイセキ</t>
    </rPh>
    <rPh sb="9" eb="10">
      <t>ジ</t>
    </rPh>
    <rPh sb="10" eb="11">
      <t>スウ</t>
    </rPh>
    <phoneticPr fontId="10"/>
  </si>
  <si>
    <t>③最低保障人数
（①-②）</t>
    <rPh sb="1" eb="3">
      <t>サイテイ</t>
    </rPh>
    <rPh sb="3" eb="5">
      <t>ホショウ</t>
    </rPh>
    <rPh sb="5" eb="7">
      <t>ニンズウ</t>
    </rPh>
    <phoneticPr fontId="10"/>
  </si>
  <si>
    <t>④最低保障月数</t>
    <rPh sb="1" eb="3">
      <t>サイテイ</t>
    </rPh>
    <rPh sb="3" eb="5">
      <t>ホショウ</t>
    </rPh>
    <rPh sb="5" eb="7">
      <t>ツキスウ</t>
    </rPh>
    <phoneticPr fontId="10"/>
  </si>
  <si>
    <t>⑤公定価格基本分単価のうち人件費積算分</t>
    <rPh sb="1" eb="3">
      <t>コウテイ</t>
    </rPh>
    <rPh sb="3" eb="5">
      <t>カカク</t>
    </rPh>
    <rPh sb="5" eb="7">
      <t>キホン</t>
    </rPh>
    <rPh sb="7" eb="8">
      <t>ブン</t>
    </rPh>
    <rPh sb="8" eb="10">
      <t>タンカ</t>
    </rPh>
    <rPh sb="13" eb="16">
      <t>ジンケンヒ</t>
    </rPh>
    <rPh sb="16" eb="18">
      <t>セキサン</t>
    </rPh>
    <rPh sb="18" eb="19">
      <t>ブン</t>
    </rPh>
    <phoneticPr fontId="10"/>
  </si>
  <si>
    <t>補助基準額
（③×④×⑤）</t>
    <rPh sb="0" eb="2">
      <t>ホジョ</t>
    </rPh>
    <rPh sb="2" eb="4">
      <t>キジュン</t>
    </rPh>
    <rPh sb="4" eb="5">
      <t>ガク</t>
    </rPh>
    <phoneticPr fontId="10"/>
  </si>
  <si>
    <t>最低保障</t>
    <rPh sb="0" eb="2">
      <t>サイテイ</t>
    </rPh>
    <rPh sb="2" eb="4">
      <t>ホショウ</t>
    </rPh>
    <phoneticPr fontId="4"/>
  </si>
  <si>
    <t>担当保育支援者名</t>
    <rPh sb="0" eb="2">
      <t>タントウ</t>
    </rPh>
    <rPh sb="2" eb="4">
      <t>ホイク</t>
    </rPh>
    <rPh sb="4" eb="6">
      <t>シエン</t>
    </rPh>
    <rPh sb="6" eb="7">
      <t>シャ</t>
    </rPh>
    <rPh sb="7" eb="8">
      <t>メイ</t>
    </rPh>
    <phoneticPr fontId="10"/>
  </si>
  <si>
    <t>保育士</t>
    <rPh sb="0" eb="2">
      <t>ホイク</t>
    </rPh>
    <rPh sb="2" eb="3">
      <t>シ</t>
    </rPh>
    <phoneticPr fontId="10"/>
  </si>
  <si>
    <t>該当するか</t>
    <rPh sb="0" eb="2">
      <t>ガイトウ</t>
    </rPh>
    <phoneticPr fontId="10"/>
  </si>
  <si>
    <t>該当するか</t>
  </si>
  <si>
    <t>【施設類型】</t>
    <rPh sb="1" eb="3">
      <t>シセツ</t>
    </rPh>
    <rPh sb="3" eb="5">
      <t>ルイケイ</t>
    </rPh>
    <phoneticPr fontId="10"/>
  </si>
  <si>
    <t>【施設名】</t>
    <rPh sb="1" eb="3">
      <t>シセツ</t>
    </rPh>
    <rPh sb="3" eb="4">
      <t>メイ</t>
    </rPh>
    <phoneticPr fontId="10"/>
  </si>
  <si>
    <t>【利用定員】</t>
    <rPh sb="1" eb="3">
      <t>リヨウ</t>
    </rPh>
    <rPh sb="3" eb="5">
      <t>テイイン</t>
    </rPh>
    <phoneticPr fontId="10"/>
  </si>
  <si>
    <t>-</t>
    <phoneticPr fontId="10"/>
  </si>
  <si>
    <t>４月</t>
    <rPh sb="1" eb="2">
      <t>ガツ</t>
    </rPh>
    <phoneticPr fontId="10"/>
  </si>
  <si>
    <t>５月</t>
  </si>
  <si>
    <t>６月</t>
  </si>
  <si>
    <t>７月</t>
  </si>
  <si>
    <t>８月</t>
  </si>
  <si>
    <t>９月</t>
  </si>
  <si>
    <t>１０月</t>
  </si>
  <si>
    <t>１１月</t>
  </si>
  <si>
    <t>１２月</t>
  </si>
  <si>
    <t>１月</t>
  </si>
  <si>
    <t>２月</t>
  </si>
  <si>
    <t>３月</t>
  </si>
  <si>
    <t>注記</t>
    <rPh sb="0" eb="2">
      <t>チュウキ</t>
    </rPh>
    <phoneticPr fontId="10"/>
  </si>
  <si>
    <t xml:space="preserve">年齢別配置基準 </t>
    <rPh sb="0" eb="2">
      <t>ネンレイ</t>
    </rPh>
    <rPh sb="2" eb="3">
      <t>ベツ</t>
    </rPh>
    <rPh sb="3" eb="5">
      <t>ハイチ</t>
    </rPh>
    <rPh sb="5" eb="7">
      <t>キジュン</t>
    </rPh>
    <phoneticPr fontId="10"/>
  </si>
  <si>
    <t>→</t>
    <phoneticPr fontId="10"/>
  </si>
  <si>
    <t>主幹保育教諭等</t>
    <rPh sb="0" eb="2">
      <t>シュカン</t>
    </rPh>
    <rPh sb="2" eb="4">
      <t>ホイク</t>
    </rPh>
    <rPh sb="4" eb="6">
      <t>キョウユ</t>
    </rPh>
    <rPh sb="6" eb="7">
      <t>トウ</t>
    </rPh>
    <phoneticPr fontId="10"/>
  </si>
  <si>
    <t>主幹代替</t>
    <rPh sb="0" eb="2">
      <t>シュカン</t>
    </rPh>
    <rPh sb="2" eb="4">
      <t>ダイタイ</t>
    </rPh>
    <phoneticPr fontId="10"/>
  </si>
  <si>
    <t>園長・施設長・管理者</t>
    <rPh sb="0" eb="2">
      <t>エンチョウ</t>
    </rPh>
    <rPh sb="3" eb="5">
      <t>シセツ</t>
    </rPh>
    <rPh sb="5" eb="6">
      <t>チョウ</t>
    </rPh>
    <rPh sb="7" eb="10">
      <t>カンリシャ</t>
    </rPh>
    <phoneticPr fontId="10"/>
  </si>
  <si>
    <t>職種</t>
    <rPh sb="0" eb="2">
      <t>ショクシュ</t>
    </rPh>
    <phoneticPr fontId="10"/>
  </si>
  <si>
    <t>委託・給付と補助の別</t>
    <rPh sb="0" eb="2">
      <t>イタク</t>
    </rPh>
    <rPh sb="3" eb="5">
      <t>キュウフ</t>
    </rPh>
    <rPh sb="6" eb="8">
      <t>ホジョ</t>
    </rPh>
    <rPh sb="9" eb="10">
      <t>ベツ</t>
    </rPh>
    <phoneticPr fontId="10"/>
  </si>
  <si>
    <t>資格</t>
    <rPh sb="0" eb="2">
      <t>シカク</t>
    </rPh>
    <phoneticPr fontId="10"/>
  </si>
  <si>
    <t>雇用形態</t>
    <rPh sb="0" eb="2">
      <t>コヨウ</t>
    </rPh>
    <rPh sb="2" eb="4">
      <t>ケイタイ</t>
    </rPh>
    <phoneticPr fontId="10"/>
  </si>
  <si>
    <t>配置</t>
    <rPh sb="0" eb="2">
      <t>ハイチ</t>
    </rPh>
    <phoneticPr fontId="10"/>
  </si>
  <si>
    <t>調理員等</t>
    <phoneticPr fontId="10"/>
  </si>
  <si>
    <t>休けい</t>
    <rPh sb="0" eb="1">
      <t>キュウ</t>
    </rPh>
    <phoneticPr fontId="10"/>
  </si>
  <si>
    <t>園長</t>
    <rPh sb="0" eb="2">
      <t>エンチョウ</t>
    </rPh>
    <phoneticPr fontId="10"/>
  </si>
  <si>
    <t>委・給</t>
    <rPh sb="0" eb="1">
      <t>イ</t>
    </rPh>
    <rPh sb="2" eb="3">
      <t>キュウ</t>
    </rPh>
    <phoneticPr fontId="10"/>
  </si>
  <si>
    <t>常勤</t>
    <rPh sb="0" eb="2">
      <t>ジョウキン</t>
    </rPh>
    <phoneticPr fontId="10"/>
  </si>
  <si>
    <t>標準対応</t>
    <rPh sb="0" eb="2">
      <t>ヒョウジュン</t>
    </rPh>
    <rPh sb="2" eb="4">
      <t>タイオウ</t>
    </rPh>
    <phoneticPr fontId="10"/>
  </si>
  <si>
    <t>施設長</t>
    <rPh sb="0" eb="2">
      <t>シセツ</t>
    </rPh>
    <rPh sb="2" eb="3">
      <t>チョウ</t>
    </rPh>
    <phoneticPr fontId="10"/>
  </si>
  <si>
    <t>管理者</t>
    <rPh sb="0" eb="3">
      <t>カンリシャ</t>
    </rPh>
    <phoneticPr fontId="10"/>
  </si>
  <si>
    <t>幼稚園教諭</t>
    <rPh sb="0" eb="3">
      <t>ヨウチエン</t>
    </rPh>
    <rPh sb="3" eb="5">
      <t>キョウユ</t>
    </rPh>
    <phoneticPr fontId="10"/>
  </si>
  <si>
    <t>非常勤</t>
    <rPh sb="0" eb="2">
      <t>ヒジョウ</t>
    </rPh>
    <rPh sb="2" eb="3">
      <t>キン</t>
    </rPh>
    <phoneticPr fontId="10"/>
  </si>
  <si>
    <t>産休</t>
    <rPh sb="0" eb="2">
      <t>サンキュウ</t>
    </rPh>
    <phoneticPr fontId="10"/>
  </si>
  <si>
    <t>学級編成調整加配</t>
    <rPh sb="0" eb="2">
      <t>ガッキュウ</t>
    </rPh>
    <rPh sb="2" eb="4">
      <t>ヘンセイ</t>
    </rPh>
    <rPh sb="4" eb="6">
      <t>チョウセイ</t>
    </rPh>
    <rPh sb="6" eb="8">
      <t>カハイ</t>
    </rPh>
    <phoneticPr fontId="10"/>
  </si>
  <si>
    <t>施設長</t>
    <rPh sb="0" eb="3">
      <t>シセツチョウ</t>
    </rPh>
    <phoneticPr fontId="10"/>
  </si>
  <si>
    <t>保・幼</t>
    <rPh sb="0" eb="1">
      <t>ホ</t>
    </rPh>
    <rPh sb="2" eb="3">
      <t>ヨウ</t>
    </rPh>
    <phoneticPr fontId="10"/>
  </si>
  <si>
    <t>育休</t>
    <rPh sb="0" eb="1">
      <t>イク</t>
    </rPh>
    <rPh sb="1" eb="2">
      <t>キュウ</t>
    </rPh>
    <phoneticPr fontId="10"/>
  </si>
  <si>
    <t>副園長</t>
    <rPh sb="0" eb="1">
      <t>フク</t>
    </rPh>
    <rPh sb="1" eb="3">
      <t>エンチョウ</t>
    </rPh>
    <phoneticPr fontId="10"/>
  </si>
  <si>
    <t>栄養士</t>
    <rPh sb="0" eb="3">
      <t>エイヨウシ</t>
    </rPh>
    <phoneticPr fontId="10"/>
  </si>
  <si>
    <t>代替</t>
    <rPh sb="0" eb="2">
      <t>ダイタイ</t>
    </rPh>
    <phoneticPr fontId="10"/>
  </si>
  <si>
    <t>その他非常勤</t>
    <rPh sb="2" eb="3">
      <t>タ</t>
    </rPh>
    <rPh sb="3" eb="6">
      <t>ヒジョウキン</t>
    </rPh>
    <phoneticPr fontId="10"/>
  </si>
  <si>
    <t>教頭</t>
    <rPh sb="0" eb="2">
      <t>キョウトウ</t>
    </rPh>
    <phoneticPr fontId="10"/>
  </si>
  <si>
    <t>調理師</t>
    <rPh sb="0" eb="3">
      <t>チョウリシ</t>
    </rPh>
    <phoneticPr fontId="10"/>
  </si>
  <si>
    <t>～</t>
    <phoneticPr fontId="10"/>
  </si>
  <si>
    <t>基本分合計（主幹保育教諭等は含まずで合算）</t>
    <rPh sb="0" eb="2">
      <t>キホン</t>
    </rPh>
    <rPh sb="2" eb="3">
      <t>ブン</t>
    </rPh>
    <rPh sb="3" eb="5">
      <t>ゴウケイ</t>
    </rPh>
    <rPh sb="6" eb="8">
      <t>シュカン</t>
    </rPh>
    <rPh sb="8" eb="10">
      <t>ホイク</t>
    </rPh>
    <rPh sb="10" eb="12">
      <t>キョウユ</t>
    </rPh>
    <rPh sb="12" eb="13">
      <t>トウ</t>
    </rPh>
    <rPh sb="14" eb="15">
      <t>フク</t>
    </rPh>
    <rPh sb="18" eb="20">
      <t>ガッサン</t>
    </rPh>
    <phoneticPr fontId="10"/>
  </si>
  <si>
    <t>主任</t>
    <rPh sb="0" eb="2">
      <t>シュニン</t>
    </rPh>
    <phoneticPr fontId="10"/>
  </si>
  <si>
    <t>看護師</t>
    <rPh sb="0" eb="2">
      <t>カンゴ</t>
    </rPh>
    <rPh sb="2" eb="3">
      <t>シ</t>
    </rPh>
    <phoneticPr fontId="10"/>
  </si>
  <si>
    <t>主幹保育教諭</t>
    <rPh sb="0" eb="2">
      <t>シュカン</t>
    </rPh>
    <rPh sb="2" eb="4">
      <t>ホイク</t>
    </rPh>
    <rPh sb="4" eb="6">
      <t>キョウユ</t>
    </rPh>
    <phoneticPr fontId="10"/>
  </si>
  <si>
    <t>准看護師</t>
    <rPh sb="0" eb="1">
      <t>ジュン</t>
    </rPh>
    <rPh sb="1" eb="4">
      <t>カンゴシ</t>
    </rPh>
    <phoneticPr fontId="10"/>
  </si>
  <si>
    <t>副主任</t>
    <rPh sb="0" eb="3">
      <t>フクシュニン</t>
    </rPh>
    <phoneticPr fontId="10"/>
  </si>
  <si>
    <t>子育て支援員</t>
    <rPh sb="0" eb="2">
      <t>コソダ</t>
    </rPh>
    <rPh sb="3" eb="5">
      <t>シエン</t>
    </rPh>
    <rPh sb="5" eb="6">
      <t>イン</t>
    </rPh>
    <phoneticPr fontId="10"/>
  </si>
  <si>
    <t>保育教諭</t>
    <rPh sb="0" eb="2">
      <t>ホイク</t>
    </rPh>
    <rPh sb="2" eb="4">
      <t>キョウユ</t>
    </rPh>
    <phoneticPr fontId="10"/>
  </si>
  <si>
    <t>学級編成</t>
    <rPh sb="0" eb="2">
      <t>ガッキュウ</t>
    </rPh>
    <rPh sb="2" eb="4">
      <t>ヘンセイ</t>
    </rPh>
    <phoneticPr fontId="10"/>
  </si>
  <si>
    <t>職員氏名</t>
    <rPh sb="0" eb="2">
      <t>ショクイン</t>
    </rPh>
    <rPh sb="2" eb="3">
      <t>シ</t>
    </rPh>
    <rPh sb="3" eb="4">
      <t>メイ</t>
    </rPh>
    <phoneticPr fontId="10"/>
  </si>
  <si>
    <t>資格名</t>
    <rPh sb="0" eb="2">
      <t>シカク</t>
    </rPh>
    <rPh sb="2" eb="3">
      <t>メイ</t>
    </rPh>
    <phoneticPr fontId="10"/>
  </si>
  <si>
    <t>雇用契約</t>
    <rPh sb="0" eb="2">
      <t>コヨウ</t>
    </rPh>
    <rPh sb="2" eb="4">
      <t>ケイヤク</t>
    </rPh>
    <phoneticPr fontId="10"/>
  </si>
  <si>
    <t>常勤
換算値</t>
    <rPh sb="0" eb="2">
      <t>ジョウキン</t>
    </rPh>
    <rPh sb="3" eb="5">
      <t>カンサン</t>
    </rPh>
    <rPh sb="5" eb="6">
      <t>チ</t>
    </rPh>
    <phoneticPr fontId="10"/>
  </si>
  <si>
    <t>職員配置の4月時点の非常勤相当の人数</t>
    <rPh sb="0" eb="2">
      <t>ショクイン</t>
    </rPh>
    <rPh sb="2" eb="4">
      <t>ハイチ</t>
    </rPh>
    <rPh sb="6" eb="7">
      <t>ガツ</t>
    </rPh>
    <rPh sb="7" eb="9">
      <t>ジテン</t>
    </rPh>
    <rPh sb="10" eb="11">
      <t>ヒ</t>
    </rPh>
    <rPh sb="11" eb="13">
      <t>ジョウキン</t>
    </rPh>
    <rPh sb="13" eb="15">
      <t>ソウトウ</t>
    </rPh>
    <rPh sb="16" eb="18">
      <t>ニンズウ</t>
    </rPh>
    <phoneticPr fontId="10"/>
  </si>
  <si>
    <t>調理1</t>
    <rPh sb="0" eb="2">
      <t>チョウリ</t>
    </rPh>
    <phoneticPr fontId="10"/>
  </si>
  <si>
    <t>～19人</t>
    <rPh sb="3" eb="4">
      <t>ニン</t>
    </rPh>
    <phoneticPr fontId="10"/>
  </si>
  <si>
    <t>　1か月の
勤務日数</t>
    <rPh sb="3" eb="4">
      <t>ゲツ</t>
    </rPh>
    <rPh sb="6" eb="8">
      <t>キンム</t>
    </rPh>
    <rPh sb="8" eb="10">
      <t>ニッスウ</t>
    </rPh>
    <phoneticPr fontId="10"/>
  </si>
  <si>
    <t>１日の
勤務時間
（実働）</t>
    <rPh sb="1" eb="2">
      <t>ニチ</t>
    </rPh>
    <rPh sb="4" eb="6">
      <t>キンム</t>
    </rPh>
    <rPh sb="6" eb="8">
      <t>ジカン</t>
    </rPh>
    <rPh sb="10" eb="11">
      <t>ジツ</t>
    </rPh>
    <rPh sb="11" eb="12">
      <t>ドウ</t>
    </rPh>
    <phoneticPr fontId="10"/>
  </si>
  <si>
    <t>１か月の
勤務時間
（実働）</t>
    <rPh sb="2" eb="3">
      <t>ゲツ</t>
    </rPh>
    <rPh sb="5" eb="7">
      <t>キンム</t>
    </rPh>
    <rPh sb="7" eb="9">
      <t>ジカン</t>
    </rPh>
    <rPh sb="11" eb="12">
      <t>ジツ</t>
    </rPh>
    <rPh sb="12" eb="13">
      <t>ドウ</t>
    </rPh>
    <phoneticPr fontId="10"/>
  </si>
  <si>
    <t>調理2</t>
    <rPh sb="0" eb="2">
      <t>チョウリ</t>
    </rPh>
    <phoneticPr fontId="10"/>
  </si>
  <si>
    <t>～90人</t>
    <rPh sb="3" eb="4">
      <t>ニン</t>
    </rPh>
    <phoneticPr fontId="10"/>
  </si>
  <si>
    <t>看護師</t>
    <rPh sb="0" eb="3">
      <t>カンゴシ</t>
    </rPh>
    <phoneticPr fontId="10"/>
  </si>
  <si>
    <t>調理3</t>
    <rPh sb="0" eb="2">
      <t>チョウリ</t>
    </rPh>
    <phoneticPr fontId="10"/>
  </si>
  <si>
    <t>調理員</t>
    <rPh sb="0" eb="3">
      <t>チョウリイン</t>
    </rPh>
    <phoneticPr fontId="10"/>
  </si>
  <si>
    <t>事務員</t>
    <rPh sb="0" eb="3">
      <t>ジムイン</t>
    </rPh>
    <phoneticPr fontId="10"/>
  </si>
  <si>
    <t>保育補助</t>
    <rPh sb="0" eb="2">
      <t>ホイク</t>
    </rPh>
    <rPh sb="2" eb="4">
      <t>ホジョ</t>
    </rPh>
    <phoneticPr fontId="10"/>
  </si>
  <si>
    <t>調理補助</t>
    <rPh sb="0" eb="2">
      <t>チョウリ</t>
    </rPh>
    <rPh sb="2" eb="4">
      <t>ホジョ</t>
    </rPh>
    <phoneticPr fontId="10"/>
  </si>
  <si>
    <t>就労支援</t>
    <rPh sb="0" eb="2">
      <t>シュウロウ</t>
    </rPh>
    <rPh sb="2" eb="4">
      <t>シエン</t>
    </rPh>
    <phoneticPr fontId="10"/>
  </si>
  <si>
    <t>補助</t>
    <rPh sb="0" eb="2">
      <t>ホジョ</t>
    </rPh>
    <phoneticPr fontId="10"/>
  </si>
  <si>
    <t>～35人</t>
    <rPh sb="3" eb="4">
      <t>ニン</t>
    </rPh>
    <phoneticPr fontId="10"/>
  </si>
  <si>
    <t>～300人</t>
    <rPh sb="4" eb="5">
      <t>ニン</t>
    </rPh>
    <phoneticPr fontId="10"/>
  </si>
  <si>
    <t>一時（幼）</t>
    <rPh sb="0" eb="2">
      <t>イチジ</t>
    </rPh>
    <rPh sb="3" eb="4">
      <t>ヨウ</t>
    </rPh>
    <phoneticPr fontId="10"/>
  </si>
  <si>
    <t>延長</t>
    <rPh sb="0" eb="2">
      <t>エンチョウ</t>
    </rPh>
    <phoneticPr fontId="10"/>
  </si>
  <si>
    <t>調理業務</t>
    <rPh sb="2" eb="4">
      <t>ギョウム</t>
    </rPh>
    <phoneticPr fontId="10"/>
  </si>
  <si>
    <t>加配</t>
    <rPh sb="0" eb="2">
      <t>カハイ</t>
    </rPh>
    <phoneticPr fontId="10"/>
  </si>
  <si>
    <t>調理業務の全部を委託</t>
    <rPh sb="0" eb="2">
      <t>チョウリ</t>
    </rPh>
    <rPh sb="2" eb="4">
      <t>ギョウム</t>
    </rPh>
    <rPh sb="5" eb="7">
      <t>ゼンブ</t>
    </rPh>
    <rPh sb="8" eb="10">
      <t>イタク</t>
    </rPh>
    <phoneticPr fontId="10"/>
  </si>
  <si>
    <t>←　調理業務を全部委託する、または搬入施設から搬入する場合は設置不要</t>
    <rPh sb="2" eb="4">
      <t>チョウリ</t>
    </rPh>
    <rPh sb="4" eb="6">
      <t>ギョウム</t>
    </rPh>
    <rPh sb="7" eb="9">
      <t>ゼンブ</t>
    </rPh>
    <rPh sb="9" eb="11">
      <t>イタク</t>
    </rPh>
    <rPh sb="17" eb="19">
      <t>ハンニュウ</t>
    </rPh>
    <rPh sb="19" eb="21">
      <t>シセツ</t>
    </rPh>
    <rPh sb="23" eb="25">
      <t>ハンニュウ</t>
    </rPh>
    <rPh sb="27" eb="29">
      <t>バアイ</t>
    </rPh>
    <rPh sb="30" eb="32">
      <t>セッチ</t>
    </rPh>
    <rPh sb="32" eb="34">
      <t>フヨウ</t>
    </rPh>
    <phoneticPr fontId="10"/>
  </si>
  <si>
    <t>アレルギー</t>
    <phoneticPr fontId="10"/>
  </si>
  <si>
    <t>搬入施設から食事を搬入</t>
    <rPh sb="0" eb="2">
      <t>ハンニュウ</t>
    </rPh>
    <rPh sb="2" eb="4">
      <t>シセツ</t>
    </rPh>
    <rPh sb="6" eb="8">
      <t>ショクジ</t>
    </rPh>
    <rPh sb="9" eb="11">
      <t>ハンニュウ</t>
    </rPh>
    <phoneticPr fontId="10"/>
  </si>
  <si>
    <t>一時（一）</t>
    <rPh sb="0" eb="2">
      <t>イチジ</t>
    </rPh>
    <rPh sb="3" eb="4">
      <t>イチ</t>
    </rPh>
    <phoneticPr fontId="10"/>
  </si>
  <si>
    <t>それ以外（自園で調理）</t>
    <rPh sb="2" eb="4">
      <t>イガイ</t>
    </rPh>
    <rPh sb="5" eb="6">
      <t>ジ</t>
    </rPh>
    <rPh sb="6" eb="7">
      <t>エン</t>
    </rPh>
    <rPh sb="8" eb="10">
      <t>チョウリ</t>
    </rPh>
    <phoneticPr fontId="10"/>
  </si>
  <si>
    <t>地域</t>
    <rPh sb="0" eb="2">
      <t>チイキ</t>
    </rPh>
    <phoneticPr fontId="10"/>
  </si>
  <si>
    <t>～40人</t>
    <rPh sb="3" eb="4">
      <t>ニン</t>
    </rPh>
    <phoneticPr fontId="10"/>
  </si>
  <si>
    <t>～150人</t>
    <rPh sb="4" eb="5">
      <t>ニン</t>
    </rPh>
    <phoneticPr fontId="10"/>
  </si>
  <si>
    <t>No</t>
    <phoneticPr fontId="10"/>
  </si>
  <si>
    <t>職員氏名</t>
    <rPh sb="0" eb="2">
      <t>ショクイン</t>
    </rPh>
    <rPh sb="2" eb="4">
      <t>シメイ</t>
    </rPh>
    <phoneticPr fontId="10"/>
  </si>
  <si>
    <t>賞与・
一時金</t>
    <rPh sb="0" eb="2">
      <t>ショウヨ</t>
    </rPh>
    <rPh sb="4" eb="7">
      <t>イチジキン</t>
    </rPh>
    <phoneticPr fontId="10"/>
  </si>
  <si>
    <t>事業主
負担額
②</t>
    <phoneticPr fontId="10"/>
  </si>
  <si>
    <t>①のうち処遇改善等として支給した額</t>
    <rPh sb="4" eb="6">
      <t>ショグウ</t>
    </rPh>
    <rPh sb="6" eb="8">
      <t>カイゼン</t>
    </rPh>
    <rPh sb="8" eb="9">
      <t>トウ</t>
    </rPh>
    <rPh sb="12" eb="14">
      <t>シキュウ</t>
    </rPh>
    <rPh sb="16" eb="17">
      <t>ガク</t>
    </rPh>
    <phoneticPr fontId="10"/>
  </si>
  <si>
    <t>②のうち処遇改善等にかかる事業主負担額</t>
    <rPh sb="4" eb="6">
      <t>ショグウ</t>
    </rPh>
    <rPh sb="6" eb="8">
      <t>カイゼン</t>
    </rPh>
    <rPh sb="8" eb="9">
      <t>トウ</t>
    </rPh>
    <rPh sb="13" eb="16">
      <t>ジギョウヌシ</t>
    </rPh>
    <rPh sb="16" eb="18">
      <t>フタン</t>
    </rPh>
    <rPh sb="18" eb="19">
      <t>ガク</t>
    </rPh>
    <phoneticPr fontId="10"/>
  </si>
  <si>
    <t>１－１．一時預かり事業（幼稚園型）</t>
    <rPh sb="4" eb="6">
      <t>イチジ</t>
    </rPh>
    <rPh sb="6" eb="7">
      <t>アズ</t>
    </rPh>
    <rPh sb="9" eb="11">
      <t>ジギョウ</t>
    </rPh>
    <rPh sb="12" eb="15">
      <t>ヨウチエン</t>
    </rPh>
    <rPh sb="15" eb="16">
      <t>ガタ</t>
    </rPh>
    <phoneticPr fontId="4"/>
  </si>
  <si>
    <t>１－２．一時預かり事業（幼稚園型）</t>
    <rPh sb="4" eb="6">
      <t>イチジ</t>
    </rPh>
    <rPh sb="6" eb="7">
      <t>アズ</t>
    </rPh>
    <rPh sb="9" eb="11">
      <t>ジギョウ</t>
    </rPh>
    <rPh sb="12" eb="15">
      <t>ヨウチエン</t>
    </rPh>
    <rPh sb="15" eb="16">
      <t>ガタ</t>
    </rPh>
    <phoneticPr fontId="4"/>
  </si>
  <si>
    <t>３－１．延長保育事業</t>
    <rPh sb="4" eb="6">
      <t>エンチョウ</t>
    </rPh>
    <rPh sb="6" eb="8">
      <t>ホイク</t>
    </rPh>
    <rPh sb="8" eb="10">
      <t>ジギョウ</t>
    </rPh>
    <phoneticPr fontId="4"/>
  </si>
  <si>
    <t>３－２．延長保育事業</t>
    <rPh sb="4" eb="6">
      <t>エンチョウ</t>
    </rPh>
    <rPh sb="6" eb="8">
      <t>ホイク</t>
    </rPh>
    <rPh sb="8" eb="10">
      <t>ジギョウ</t>
    </rPh>
    <phoneticPr fontId="4"/>
  </si>
  <si>
    <t>対象職員No.</t>
    <rPh sb="0" eb="2">
      <t>タイショウ</t>
    </rPh>
    <rPh sb="2" eb="4">
      <t>ショクイン</t>
    </rPh>
    <phoneticPr fontId="4"/>
  </si>
  <si>
    <t>○</t>
  </si>
  <si>
    <t>○</t>
    <phoneticPr fontId="25"/>
  </si>
  <si>
    <t>・該当するか（「○」「-」）</t>
    <rPh sb="1" eb="3">
      <t>ガイトウ</t>
    </rPh>
    <phoneticPr fontId="10"/>
  </si>
  <si>
    <t>・該当するか（「○」「-」）
・事業等の実施確認（「○」「-」）</t>
    <rPh sb="16" eb="18">
      <t>ジギョウ</t>
    </rPh>
    <rPh sb="18" eb="19">
      <t>トウ</t>
    </rPh>
    <rPh sb="20" eb="22">
      <t>ジッシ</t>
    </rPh>
    <rPh sb="22" eb="24">
      <t>カクニン</t>
    </rPh>
    <phoneticPr fontId="10"/>
  </si>
  <si>
    <t>・該当する区分（時間数）の入力
・事業等の実施確認（「○」「-」）</t>
    <rPh sb="5" eb="7">
      <t>クブン</t>
    </rPh>
    <rPh sb="8" eb="11">
      <t>ジカンスウ</t>
    </rPh>
    <rPh sb="13" eb="15">
      <t>ニュウリョク</t>
    </rPh>
    <rPh sb="17" eb="19">
      <t>ジギョウ</t>
    </rPh>
    <rPh sb="19" eb="20">
      <t>トウ</t>
    </rPh>
    <phoneticPr fontId="10"/>
  </si>
  <si>
    <r>
      <t>・該当する区分（時間数）の入力
・</t>
    </r>
    <r>
      <rPr>
        <sz val="10"/>
        <color theme="1"/>
        <rFont val="游ゴシック"/>
        <family val="3"/>
        <charset val="128"/>
        <scheme val="minor"/>
      </rPr>
      <t>（２・３号部分）</t>
    </r>
    <r>
      <rPr>
        <sz val="10"/>
        <color theme="1"/>
        <rFont val="游ゴシック"/>
        <family val="2"/>
        <charset val="128"/>
        <scheme val="minor"/>
      </rPr>
      <t>事業等の実施確認（「○」「-」）</t>
    </r>
    <rPh sb="5" eb="7">
      <t>クブン</t>
    </rPh>
    <rPh sb="8" eb="11">
      <t>ジカンスウ</t>
    </rPh>
    <rPh sb="13" eb="15">
      <t>ニュウリョク</t>
    </rPh>
    <rPh sb="27" eb="28">
      <t>トウ</t>
    </rPh>
    <phoneticPr fontId="10"/>
  </si>
  <si>
    <t>○○リーダー</t>
  </si>
  <si>
    <t>【調理業務】</t>
    <phoneticPr fontId="4"/>
  </si>
  <si>
    <t>１号：</t>
    <rPh sb="1" eb="2">
      <t>ゴウ</t>
    </rPh>
    <phoneticPr fontId="10"/>
  </si>
  <si>
    <t>２号：</t>
    <rPh sb="1" eb="2">
      <t>ゴウ</t>
    </rPh>
    <phoneticPr fontId="10"/>
  </si>
  <si>
    <t>３号：</t>
    <rPh sb="1" eb="2">
      <t>ゴウ</t>
    </rPh>
    <phoneticPr fontId="10"/>
  </si>
  <si>
    <t>【就業規則で定めた常勤の教育・保育従事者の１ヵ月の勤務時間数】</t>
    <rPh sb="1" eb="3">
      <t>シュウギョウ</t>
    </rPh>
    <rPh sb="3" eb="5">
      <t>キソク</t>
    </rPh>
    <rPh sb="6" eb="7">
      <t>サダ</t>
    </rPh>
    <rPh sb="9" eb="11">
      <t>ジョウキン</t>
    </rPh>
    <rPh sb="12" eb="14">
      <t>キョウイク</t>
    </rPh>
    <rPh sb="15" eb="17">
      <t>ホイク</t>
    </rPh>
    <rPh sb="17" eb="20">
      <t>ジュウジシャ</t>
    </rPh>
    <rPh sb="23" eb="24">
      <t>ゲツ</t>
    </rPh>
    <rPh sb="25" eb="27">
      <t>キンム</t>
    </rPh>
    <rPh sb="27" eb="29">
      <t>ジカン</t>
    </rPh>
    <rPh sb="29" eb="30">
      <t>スウ</t>
    </rPh>
    <phoneticPr fontId="10"/>
  </si>
  <si>
    <t>３歳児配置改善加算
（「○」または「-」）</t>
    <phoneticPr fontId="10"/>
  </si>
  <si>
    <t>満３歳児対応加配加算
（「○」または「-」）</t>
    <phoneticPr fontId="10"/>
  </si>
  <si>
    <t>利用料等</t>
    <rPh sb="0" eb="2">
      <t>リヨウ</t>
    </rPh>
    <rPh sb="2" eb="3">
      <t>リョウ</t>
    </rPh>
    <rPh sb="3" eb="4">
      <t>トウ</t>
    </rPh>
    <phoneticPr fontId="4"/>
  </si>
  <si>
    <t>＜支出＞</t>
    <rPh sb="1" eb="3">
      <t>シシュツ</t>
    </rPh>
    <phoneticPr fontId="4"/>
  </si>
  <si>
    <t>＜収入＞</t>
    <rPh sb="1" eb="3">
      <t>シュウニュウ</t>
    </rPh>
    <phoneticPr fontId="4"/>
  </si>
  <si>
    <t>区分</t>
    <rPh sb="0" eb="2">
      <t>クブン</t>
    </rPh>
    <phoneticPr fontId="10"/>
  </si>
  <si>
    <t>担当職員No.</t>
    <rPh sb="0" eb="2">
      <t>タントウ</t>
    </rPh>
    <rPh sb="2" eb="4">
      <t>ショクイン</t>
    </rPh>
    <phoneticPr fontId="10"/>
  </si>
  <si>
    <t>補助対象額</t>
    <rPh sb="0" eb="2">
      <t>ホジョ</t>
    </rPh>
    <rPh sb="2" eb="4">
      <t>タイショウ</t>
    </rPh>
    <rPh sb="4" eb="5">
      <t>ガク</t>
    </rPh>
    <phoneticPr fontId="10"/>
  </si>
  <si>
    <t>（ア）補助基準額</t>
    <rPh sb="3" eb="5">
      <t>ホジョ</t>
    </rPh>
    <rPh sb="5" eb="7">
      <t>キジュン</t>
    </rPh>
    <rPh sb="7" eb="8">
      <t>ガク</t>
    </rPh>
    <phoneticPr fontId="10"/>
  </si>
  <si>
    <t>（イ）８時間未満分　補助基準額</t>
    <rPh sb="4" eb="6">
      <t>ジカン</t>
    </rPh>
    <rPh sb="6" eb="8">
      <t>ミマン</t>
    </rPh>
    <rPh sb="8" eb="9">
      <t>ブン</t>
    </rPh>
    <rPh sb="10" eb="12">
      <t>ホジョ</t>
    </rPh>
    <rPh sb="12" eb="14">
      <t>キジュン</t>
    </rPh>
    <rPh sb="14" eb="15">
      <t>ガク</t>
    </rPh>
    <phoneticPr fontId="10"/>
  </si>
  <si>
    <t>（イ）８時間以上分　補助基準額</t>
    <rPh sb="6" eb="8">
      <t>イジョウ</t>
    </rPh>
    <rPh sb="8" eb="9">
      <t>ブン</t>
    </rPh>
    <rPh sb="10" eb="12">
      <t>ホジョ</t>
    </rPh>
    <rPh sb="12" eb="14">
      <t>キジュン</t>
    </rPh>
    <rPh sb="14" eb="15">
      <t>ガク</t>
    </rPh>
    <phoneticPr fontId="10"/>
  </si>
  <si>
    <t>（ウ）補助基準額</t>
    <rPh sb="3" eb="5">
      <t>ホジョ</t>
    </rPh>
    <rPh sb="5" eb="7">
      <t>キジュン</t>
    </rPh>
    <rPh sb="7" eb="8">
      <t>ガク</t>
    </rPh>
    <phoneticPr fontId="10"/>
  </si>
  <si>
    <t>①平日及び長期休業中の双方において、原則11時間以上（平日については教育時間を含む）の預かりを実施している</t>
    <phoneticPr fontId="10"/>
  </si>
  <si>
    <t>②平日及び長期休業中の双方において、原則９時間以上（平日については教育時間を含む）の預かりを実施するとともに、休日において40日以上の預かりを実施している</t>
    <phoneticPr fontId="10"/>
  </si>
  <si>
    <t>④配置者がすべて保育士又は幼稚園教諭普通免許状保有者であり、当該教育・保育従事者の数は2名を下ることがない</t>
    <phoneticPr fontId="10"/>
  </si>
  <si>
    <t>⑤配置者の概ね2分の1以上が保育士又は幼稚園教諭普通免許状保有者であり、当該教育・保育従事者の数は2名を下ることがない</t>
    <rPh sb="1" eb="3">
      <t>ハイチ</t>
    </rPh>
    <rPh sb="3" eb="4">
      <t>シャ</t>
    </rPh>
    <rPh sb="5" eb="6">
      <t>オオム</t>
    </rPh>
    <rPh sb="8" eb="9">
      <t>ブン</t>
    </rPh>
    <rPh sb="11" eb="13">
      <t>イジョウ</t>
    </rPh>
    <rPh sb="26" eb="28">
      <t>メンキョ</t>
    </rPh>
    <phoneticPr fontId="10"/>
  </si>
  <si>
    <t>（カ）就労支援型施設加算</t>
    <rPh sb="3" eb="5">
      <t>シュウロウ</t>
    </rPh>
    <rPh sb="5" eb="7">
      <t>シエン</t>
    </rPh>
    <rPh sb="7" eb="8">
      <t>ガタ</t>
    </rPh>
    <rPh sb="8" eb="10">
      <t>シセツ</t>
    </rPh>
    <rPh sb="10" eb="12">
      <t>カサン</t>
    </rPh>
    <phoneticPr fontId="10"/>
  </si>
  <si>
    <t>（キ）保育体制充実加算</t>
    <phoneticPr fontId="4"/>
  </si>
  <si>
    <t>加算額</t>
    <rPh sb="0" eb="2">
      <t>カサン</t>
    </rPh>
    <rPh sb="2" eb="3">
      <t>ガク</t>
    </rPh>
    <phoneticPr fontId="4"/>
  </si>
  <si>
    <t>（エ）補助基準額</t>
    <rPh sb="3" eb="5">
      <t>ホジョ</t>
    </rPh>
    <rPh sb="5" eb="7">
      <t>キジュン</t>
    </rPh>
    <rPh sb="7" eb="8">
      <t>ガク</t>
    </rPh>
    <phoneticPr fontId="10"/>
  </si>
  <si>
    <t>（オ）補助基準額</t>
    <rPh sb="3" eb="5">
      <t>ホジョ</t>
    </rPh>
    <rPh sb="5" eb="7">
      <t>キジュン</t>
    </rPh>
    <rPh sb="7" eb="8">
      <t>ガク</t>
    </rPh>
    <phoneticPr fontId="10"/>
  </si>
  <si>
    <t>-</t>
    <phoneticPr fontId="4"/>
  </si>
  <si>
    <t>・該当するか（「○」「-」）
・（１号部分）事業等の実施確認（「○」「-」）</t>
    <rPh sb="18" eb="19">
      <t>ゴウ</t>
    </rPh>
    <rPh sb="19" eb="21">
      <t>ブブン</t>
    </rPh>
    <rPh sb="22" eb="24">
      <t>ジギョウ</t>
    </rPh>
    <rPh sb="24" eb="25">
      <t>トウ</t>
    </rPh>
    <rPh sb="26" eb="28">
      <t>ジッシ</t>
    </rPh>
    <rPh sb="28" eb="30">
      <t>カクニン</t>
    </rPh>
    <phoneticPr fontId="10"/>
  </si>
  <si>
    <t>・該当するか（「○」「-」）
・（２・３号部分）事業等の実施確認（「○」「-」）</t>
    <rPh sb="20" eb="21">
      <t>ゴウ</t>
    </rPh>
    <rPh sb="21" eb="23">
      <t>ブブン</t>
    </rPh>
    <rPh sb="24" eb="26">
      <t>ジギョウ</t>
    </rPh>
    <rPh sb="26" eb="27">
      <t>トウ</t>
    </rPh>
    <rPh sb="28" eb="30">
      <t>ジッシ</t>
    </rPh>
    <rPh sb="30" eb="32">
      <t>カクニン</t>
    </rPh>
    <phoneticPr fontId="10"/>
  </si>
  <si>
    <t>年齢別配置基準等算定シート</t>
    <rPh sb="0" eb="2">
      <t>ネンレイ</t>
    </rPh>
    <rPh sb="2" eb="3">
      <t>ベツ</t>
    </rPh>
    <rPh sb="3" eb="5">
      <t>ハイチ</t>
    </rPh>
    <rPh sb="5" eb="7">
      <t>キジュン</t>
    </rPh>
    <rPh sb="7" eb="8">
      <t>トウ</t>
    </rPh>
    <rPh sb="8" eb="10">
      <t>サンテイ</t>
    </rPh>
    <phoneticPr fontId="10"/>
  </si>
  <si>
    <t>【施設類型】</t>
    <rPh sb="1" eb="3">
      <t>シセツ</t>
    </rPh>
    <rPh sb="3" eb="5">
      <t>ルイケイ</t>
    </rPh>
    <phoneticPr fontId="25"/>
  </si>
  <si>
    <t>【施設名】</t>
    <rPh sb="1" eb="3">
      <t>シセツ</t>
    </rPh>
    <rPh sb="3" eb="4">
      <t>メイ</t>
    </rPh>
    <phoneticPr fontId="25"/>
  </si>
  <si>
    <t>【施設類型】</t>
    <rPh sb="1" eb="3">
      <t>シセツ</t>
    </rPh>
    <rPh sb="3" eb="5">
      <t>ルイケイ</t>
    </rPh>
    <phoneticPr fontId="4"/>
  </si>
  <si>
    <t>4時間</t>
    <rPh sb="1" eb="3">
      <t>ジカン</t>
    </rPh>
    <phoneticPr fontId="10"/>
  </si>
  <si>
    <t>※（例）教育時間が9時から14時の5時間の場合、教育時間との合計が8時間となるのは17時である⇒17時が長時間加算の起算点となる。</t>
    <rPh sb="2" eb="3">
      <t>タト</t>
    </rPh>
    <rPh sb="50" eb="51">
      <t>ジ</t>
    </rPh>
    <rPh sb="52" eb="55">
      <t>チョウジカン</t>
    </rPh>
    <rPh sb="55" eb="57">
      <t>カサン</t>
    </rPh>
    <rPh sb="58" eb="60">
      <t>キサン</t>
    </rPh>
    <rPh sb="60" eb="61">
      <t>テン</t>
    </rPh>
    <phoneticPr fontId="10"/>
  </si>
  <si>
    <t>区分</t>
    <rPh sb="0" eb="2">
      <t>クブン</t>
    </rPh>
    <phoneticPr fontId="4"/>
  </si>
  <si>
    <r>
      <t>4時間</t>
    </r>
    <r>
      <rPr>
        <sz val="11"/>
        <color indexed="8"/>
        <rFont val="游ゴシック"/>
        <family val="3"/>
        <charset val="128"/>
        <scheme val="minor"/>
      </rPr>
      <t>（※又は教育時間との合計が8時間）</t>
    </r>
    <rPh sb="1" eb="3">
      <t>ジカン</t>
    </rPh>
    <rPh sb="5" eb="6">
      <t>マタ</t>
    </rPh>
    <rPh sb="7" eb="9">
      <t>キョウイク</t>
    </rPh>
    <rPh sb="9" eb="11">
      <t>ジカン</t>
    </rPh>
    <rPh sb="13" eb="14">
      <t>ゴウ</t>
    </rPh>
    <rPh sb="14" eb="15">
      <t>ケイ</t>
    </rPh>
    <rPh sb="17" eb="19">
      <t>ジカン</t>
    </rPh>
    <phoneticPr fontId="10"/>
  </si>
  <si>
    <t>＜支出＞</t>
    <rPh sb="1" eb="3">
      <t>シシュツ</t>
    </rPh>
    <phoneticPr fontId="4"/>
  </si>
  <si>
    <t>処遇改善額</t>
    <rPh sb="0" eb="2">
      <t>ショグウ</t>
    </rPh>
    <rPh sb="2" eb="4">
      <t>カイゼン</t>
    </rPh>
    <rPh sb="4" eb="5">
      <t>ガク</t>
    </rPh>
    <phoneticPr fontId="4"/>
  </si>
  <si>
    <t>計</t>
    <rPh sb="0" eb="1">
      <t>ケイ</t>
    </rPh>
    <phoneticPr fontId="4"/>
  </si>
  <si>
    <t>延べ利用
人数</t>
    <rPh sb="0" eb="1">
      <t>ノ</t>
    </rPh>
    <rPh sb="2" eb="4">
      <t>リヨウ</t>
    </rPh>
    <rPh sb="5" eb="7">
      <t>ニンズウ</t>
    </rPh>
    <phoneticPr fontId="10"/>
  </si>
  <si>
    <t>延べ利用人数</t>
    <rPh sb="0" eb="1">
      <t>ノ</t>
    </rPh>
    <rPh sb="2" eb="4">
      <t>リヨウ</t>
    </rPh>
    <rPh sb="4" eb="6">
      <t>ニンズウ</t>
    </rPh>
    <phoneticPr fontId="10"/>
  </si>
  <si>
    <t>過年度処遇改善等加算Ⅰ・Ⅱ分
（前年度以前の残額として支給したもの）
⑤</t>
    <phoneticPr fontId="10"/>
  </si>
  <si>
    <t/>
  </si>
  <si>
    <t>＜補助基準額算定＞</t>
    <rPh sb="1" eb="6">
      <t>ホジョキジュンガク</t>
    </rPh>
    <rPh sb="6" eb="8">
      <t>サンテイ</t>
    </rPh>
    <phoneticPr fontId="4"/>
  </si>
  <si>
    <t>２－２．豊中市人材確保対策特別補助金</t>
    <rPh sb="4" eb="7">
      <t>トヨナカシ</t>
    </rPh>
    <rPh sb="7" eb="9">
      <t>ジンザイ</t>
    </rPh>
    <rPh sb="9" eb="11">
      <t>カクホ</t>
    </rPh>
    <rPh sb="11" eb="13">
      <t>タイサク</t>
    </rPh>
    <rPh sb="13" eb="15">
      <t>トクベツ</t>
    </rPh>
    <rPh sb="15" eb="18">
      <t>ホジョキン</t>
    </rPh>
    <phoneticPr fontId="4"/>
  </si>
  <si>
    <t>２－１．豊中市人材確保対策特別補助金</t>
    <rPh sb="4" eb="7">
      <t>トヨナカシ</t>
    </rPh>
    <rPh sb="7" eb="9">
      <t>ジンザイ</t>
    </rPh>
    <rPh sb="9" eb="11">
      <t>カクホ</t>
    </rPh>
    <rPh sb="11" eb="13">
      <t>タイサク</t>
    </rPh>
    <rPh sb="13" eb="15">
      <t>トクベツ</t>
    </rPh>
    <rPh sb="15" eb="18">
      <t>ホジョキン</t>
    </rPh>
    <phoneticPr fontId="4"/>
  </si>
  <si>
    <t>④対象月数
（利用定員切り替え後の月数）</t>
    <rPh sb="1" eb="3">
      <t>タイショウ</t>
    </rPh>
    <rPh sb="3" eb="5">
      <t>ツキスウ</t>
    </rPh>
    <rPh sb="7" eb="9">
      <t>リヨウ</t>
    </rPh>
    <rPh sb="9" eb="11">
      <t>テイイン</t>
    </rPh>
    <rPh sb="11" eb="12">
      <t>キ</t>
    </rPh>
    <rPh sb="13" eb="14">
      <t>カ</t>
    </rPh>
    <rPh sb="15" eb="16">
      <t>ゴ</t>
    </rPh>
    <rPh sb="17" eb="19">
      <t>ツキスウ</t>
    </rPh>
    <phoneticPr fontId="4"/>
  </si>
  <si>
    <t>③増減（②－①）</t>
    <rPh sb="1" eb="3">
      <t>ゾウゲン</t>
    </rPh>
    <phoneticPr fontId="4"/>
  </si>
  <si>
    <t>⑤補助基準額</t>
    <rPh sb="1" eb="3">
      <t>ホジョ</t>
    </rPh>
    <rPh sb="3" eb="5">
      <t>キジュン</t>
    </rPh>
    <rPh sb="5" eb="6">
      <t>ガク</t>
    </rPh>
    <phoneticPr fontId="4"/>
  </si>
  <si>
    <t>※１　③が０を下回る（２号利用定員が減少している）場合、⑥は０とする。</t>
    <rPh sb="7" eb="9">
      <t>シタマワ</t>
    </rPh>
    <rPh sb="12" eb="13">
      <t>ゴウ</t>
    </rPh>
    <rPh sb="13" eb="15">
      <t>リヨウ</t>
    </rPh>
    <rPh sb="15" eb="17">
      <t>テイイン</t>
    </rPh>
    <rPh sb="18" eb="20">
      <t>ゲンショウ</t>
    </rPh>
    <rPh sb="25" eb="27">
      <t>バアイ</t>
    </rPh>
    <phoneticPr fontId="4"/>
  </si>
  <si>
    <t>※２　「２・３号利用定員」の③が０を下回る（２・３号の利用定員合計が減少している）場合、⑥は０とする。</t>
    <rPh sb="7" eb="8">
      <t>ゴウ</t>
    </rPh>
    <rPh sb="8" eb="10">
      <t>リヨウ</t>
    </rPh>
    <rPh sb="10" eb="12">
      <t>テイイン</t>
    </rPh>
    <rPh sb="18" eb="20">
      <t>シタマワ</t>
    </rPh>
    <rPh sb="25" eb="26">
      <t>ゴウ</t>
    </rPh>
    <rPh sb="27" eb="31">
      <t>リヨウテイイン</t>
    </rPh>
    <rPh sb="31" eb="33">
      <t>ゴウケイ</t>
    </rPh>
    <rPh sb="34" eb="36">
      <t>ゲンショウ</t>
    </rPh>
    <rPh sb="41" eb="43">
      <t>バアイ</t>
    </rPh>
    <phoneticPr fontId="4"/>
  </si>
  <si>
    <t>２・３号利用定員(a)</t>
    <rPh sb="3" eb="4">
      <t>ゴウ</t>
    </rPh>
    <rPh sb="4" eb="6">
      <t>リヨウ</t>
    </rPh>
    <rPh sb="6" eb="8">
      <t>テイイン</t>
    </rPh>
    <phoneticPr fontId="6"/>
  </si>
  <si>
    <t>２・３号受け入れ枠(b)</t>
    <rPh sb="8" eb="9">
      <t>ワク</t>
    </rPh>
    <phoneticPr fontId="4"/>
  </si>
  <si>
    <t>③２・３号利用定員の１１０％
（(a)②×1.1）</t>
    <rPh sb="4" eb="5">
      <t>ゴウ</t>
    </rPh>
    <rPh sb="5" eb="7">
      <t>リヨウ</t>
    </rPh>
    <rPh sb="7" eb="9">
      <t>テイイン</t>
    </rPh>
    <phoneticPr fontId="4"/>
  </si>
  <si>
    <t>※３　「２・３号弾力化率(b/a)」が①または②のいずれか一方でも110％を下回る場合、⑥は０とする。</t>
    <rPh sb="7" eb="8">
      <t>ゴウ</t>
    </rPh>
    <rPh sb="8" eb="11">
      <t>ダンリョクカ</t>
    </rPh>
    <rPh sb="11" eb="12">
      <t>リツ</t>
    </rPh>
    <rPh sb="29" eb="31">
      <t>イッポウ</t>
    </rPh>
    <rPh sb="38" eb="40">
      <t>シタマワ</t>
    </rPh>
    <rPh sb="41" eb="43">
      <t>バアイ</t>
    </rPh>
    <phoneticPr fontId="4"/>
  </si>
  <si>
    <t>（１）１号→２号への利用定員の切り替え（利用定員の変更）</t>
    <rPh sb="4" eb="5">
      <t>ゴウ</t>
    </rPh>
    <rPh sb="7" eb="8">
      <t>ゴウ</t>
    </rPh>
    <rPh sb="10" eb="12">
      <t>リヨウ</t>
    </rPh>
    <rPh sb="12" eb="14">
      <t>テイイン</t>
    </rPh>
    <rPh sb="15" eb="16">
      <t>キ</t>
    </rPh>
    <rPh sb="17" eb="18">
      <t>カ</t>
    </rPh>
    <rPh sb="20" eb="22">
      <t>リヨウ</t>
    </rPh>
    <rPh sb="22" eb="24">
      <t>テイイン</t>
    </rPh>
    <rPh sb="25" eb="27">
      <t>ヘンコウ</t>
    </rPh>
    <phoneticPr fontId="6"/>
  </si>
  <si>
    <t>（２）２号定員の弾力化による受け入れ枠の拡充</t>
    <rPh sb="4" eb="5">
      <t>ゴウ</t>
    </rPh>
    <rPh sb="5" eb="7">
      <t>テイイン</t>
    </rPh>
    <rPh sb="8" eb="11">
      <t>ダンリョクカ</t>
    </rPh>
    <rPh sb="14" eb="15">
      <t>ウ</t>
    </rPh>
    <rPh sb="16" eb="17">
      <t>イ</t>
    </rPh>
    <rPh sb="18" eb="19">
      <t>ワク</t>
    </rPh>
    <rPh sb="20" eb="22">
      <t>カクジュウ</t>
    </rPh>
    <phoneticPr fontId="6"/>
  </si>
  <si>
    <t>（３）２・３号定員の既存弾力化率１１０％以上維持</t>
    <rPh sb="6" eb="7">
      <t>ゴウ</t>
    </rPh>
    <rPh sb="7" eb="9">
      <t>テイイン</t>
    </rPh>
    <rPh sb="10" eb="12">
      <t>キソン</t>
    </rPh>
    <rPh sb="12" eb="15">
      <t>ダンリョクカ</t>
    </rPh>
    <rPh sb="15" eb="16">
      <t>リツ</t>
    </rPh>
    <rPh sb="20" eb="22">
      <t>イジョウ</t>
    </rPh>
    <rPh sb="22" eb="24">
      <t>イジ</t>
    </rPh>
    <phoneticPr fontId="6"/>
  </si>
  <si>
    <t>⑥補助基準額の加算額　
（③×④×⑤）※１</t>
    <rPh sb="1" eb="3">
      <t>ホジョ</t>
    </rPh>
    <rPh sb="3" eb="5">
      <t>キジュン</t>
    </rPh>
    <rPh sb="5" eb="6">
      <t>ガク</t>
    </rPh>
    <rPh sb="7" eb="9">
      <t>カサン</t>
    </rPh>
    <rPh sb="9" eb="10">
      <t>ガク</t>
    </rPh>
    <phoneticPr fontId="4"/>
  </si>
  <si>
    <t>⑥補助基準額の加算額　
（④×⑤×12ヶ月）※３</t>
    <rPh sb="1" eb="3">
      <t>ホジョ</t>
    </rPh>
    <rPh sb="3" eb="5">
      <t>キジュン</t>
    </rPh>
    <rPh sb="5" eb="6">
      <t>ガク</t>
    </rPh>
    <rPh sb="7" eb="9">
      <t>カサン</t>
    </rPh>
    <rPh sb="9" eb="10">
      <t>ガク</t>
    </rPh>
    <rPh sb="20" eb="21">
      <t>ゲツ</t>
    </rPh>
    <phoneticPr fontId="4"/>
  </si>
  <si>
    <t>補助基準額の加算額　計</t>
    <rPh sb="0" eb="2">
      <t>ホジョ</t>
    </rPh>
    <rPh sb="2" eb="4">
      <t>キジュン</t>
    </rPh>
    <rPh sb="4" eb="5">
      <t>ガク</t>
    </rPh>
    <rPh sb="6" eb="8">
      <t>カサン</t>
    </rPh>
    <rPh sb="8" eb="9">
      <t>ガク</t>
    </rPh>
    <rPh sb="10" eb="11">
      <t>ケイ</t>
    </rPh>
    <phoneticPr fontId="4"/>
  </si>
  <si>
    <t>…（１）⑥＋（２）⑥＋（３）⑥</t>
    <phoneticPr fontId="4"/>
  </si>
  <si>
    <t>■保育定員確保緊急対策事業（実施予定期間：令和2年度～令和6年度）</t>
    <rPh sb="1" eb="3">
      <t>ホイク</t>
    </rPh>
    <rPh sb="3" eb="5">
      <t>テイイン</t>
    </rPh>
    <rPh sb="5" eb="7">
      <t>カクホ</t>
    </rPh>
    <rPh sb="7" eb="9">
      <t>キンキュウ</t>
    </rPh>
    <rPh sb="9" eb="11">
      <t>タイサク</t>
    </rPh>
    <rPh sb="11" eb="13">
      <t>ジギョウ</t>
    </rPh>
    <rPh sb="14" eb="16">
      <t>ジッシ</t>
    </rPh>
    <rPh sb="16" eb="18">
      <t>ヨテイ</t>
    </rPh>
    <rPh sb="18" eb="20">
      <t>キカン</t>
    </rPh>
    <rPh sb="21" eb="23">
      <t>レイワ</t>
    </rPh>
    <rPh sb="24" eb="26">
      <t>ネンド</t>
    </rPh>
    <rPh sb="27" eb="29">
      <t>レイワ</t>
    </rPh>
    <rPh sb="30" eb="32">
      <t>ネンド</t>
    </rPh>
    <phoneticPr fontId="4"/>
  </si>
  <si>
    <t>③保育定員確保緊急対策事業における加算額</t>
    <rPh sb="1" eb="7">
      <t>ホイクテイインカクホ</t>
    </rPh>
    <rPh sb="7" eb="9">
      <t>キンキュウ</t>
    </rPh>
    <rPh sb="9" eb="11">
      <t>タイサク</t>
    </rPh>
    <rPh sb="11" eb="13">
      <t>ジギョウ</t>
    </rPh>
    <rPh sb="17" eb="20">
      <t>カサンガク</t>
    </rPh>
    <phoneticPr fontId="4"/>
  </si>
  <si>
    <t>■実施区分（該当する区分に○を入力）</t>
    <rPh sb="1" eb="3">
      <t>ジッシ</t>
    </rPh>
    <rPh sb="3" eb="5">
      <t>クブン</t>
    </rPh>
    <rPh sb="6" eb="8">
      <t>ガイトウ</t>
    </rPh>
    <rPh sb="10" eb="12">
      <t>クブン</t>
    </rPh>
    <rPh sb="15" eb="17">
      <t>ニュウリョク</t>
    </rPh>
    <phoneticPr fontId="4"/>
  </si>
  <si>
    <t>対象職員名</t>
    <rPh sb="0" eb="2">
      <t>タイショウ</t>
    </rPh>
    <rPh sb="2" eb="4">
      <t>ショクイン</t>
    </rPh>
    <rPh sb="4" eb="5">
      <t>メイ</t>
    </rPh>
    <phoneticPr fontId="4"/>
  </si>
  <si>
    <t>対象職員名</t>
    <rPh sb="0" eb="2">
      <t>タイショウ</t>
    </rPh>
    <rPh sb="2" eb="4">
      <t>ショクイン</t>
    </rPh>
    <rPh sb="4" eb="5">
      <t>メイ</t>
    </rPh>
    <phoneticPr fontId="10"/>
  </si>
  <si>
    <t>補助基準額</t>
    <rPh sb="0" eb="2">
      <t>ホジョ</t>
    </rPh>
    <rPh sb="2" eb="4">
      <t>キジュン</t>
    </rPh>
    <rPh sb="4" eb="5">
      <t>ガク</t>
    </rPh>
    <phoneticPr fontId="4"/>
  </si>
  <si>
    <r>
      <t>※</t>
    </r>
    <r>
      <rPr>
        <b/>
        <u val="double"/>
        <sz val="11"/>
        <color rgb="FFFF0000"/>
        <rFont val="游ゴシック"/>
        <family val="3"/>
        <charset val="128"/>
        <scheme val="minor"/>
      </rPr>
      <t>本事業のみに係る支出</t>
    </r>
    <r>
      <rPr>
        <b/>
        <sz val="11"/>
        <color theme="1"/>
        <rFont val="游ゴシック"/>
        <family val="3"/>
        <charset val="128"/>
        <scheme val="minor"/>
      </rPr>
      <t>のみ記載可</t>
    </r>
    <rPh sb="1" eb="2">
      <t>ホン</t>
    </rPh>
    <rPh sb="2" eb="4">
      <t>ジギョウ</t>
    </rPh>
    <rPh sb="7" eb="8">
      <t>カカ</t>
    </rPh>
    <rPh sb="9" eb="11">
      <t>シシュツ</t>
    </rPh>
    <rPh sb="13" eb="15">
      <t>キサイ</t>
    </rPh>
    <rPh sb="15" eb="16">
      <t>カ</t>
    </rPh>
    <phoneticPr fontId="4"/>
  </si>
  <si>
    <t>④補助基準額</t>
    <rPh sb="1" eb="6">
      <t>ホジョキジュンガク</t>
    </rPh>
    <phoneticPr fontId="4"/>
  </si>
  <si>
    <t>補助額（③と④を比較して低い方の額）</t>
    <rPh sb="0" eb="2">
      <t>ホジョ</t>
    </rPh>
    <rPh sb="2" eb="3">
      <t>ガク</t>
    </rPh>
    <rPh sb="8" eb="10">
      <t>ヒカク</t>
    </rPh>
    <rPh sb="12" eb="13">
      <t>ヒク</t>
    </rPh>
    <rPh sb="14" eb="15">
      <t>ホウ</t>
    </rPh>
    <rPh sb="16" eb="17">
      <t>ガク</t>
    </rPh>
    <phoneticPr fontId="4"/>
  </si>
  <si>
    <t>③差引額
（①－②）</t>
    <rPh sb="1" eb="3">
      <t>サシヒキ</t>
    </rPh>
    <rPh sb="3" eb="4">
      <t>ガク</t>
    </rPh>
    <phoneticPr fontId="4"/>
  </si>
  <si>
    <t>⑤減免額</t>
    <rPh sb="1" eb="3">
      <t>ゲンメン</t>
    </rPh>
    <rPh sb="3" eb="4">
      <t>ガク</t>
    </rPh>
    <phoneticPr fontId="4"/>
  </si>
  <si>
    <t>④収入金額
（①×200円）</t>
    <rPh sb="1" eb="3">
      <t>シュウニュウ</t>
    </rPh>
    <rPh sb="3" eb="5">
      <t>キンガク</t>
    </rPh>
    <phoneticPr fontId="10"/>
  </si>
  <si>
    <t>⑤減免金額
（②×200円）</t>
    <rPh sb="1" eb="3">
      <t>ゲンメン</t>
    </rPh>
    <rPh sb="3" eb="4">
      <t>キン</t>
    </rPh>
    <rPh sb="4" eb="5">
      <t>ゴウキン</t>
    </rPh>
    <phoneticPr fontId="10"/>
  </si>
  <si>
    <t>⑥利用料合計
（④＋⑤）</t>
    <rPh sb="1" eb="4">
      <t>リヨウリョウ</t>
    </rPh>
    <rPh sb="4" eb="6">
      <t>ゴウケイ</t>
    </rPh>
    <phoneticPr fontId="10"/>
  </si>
  <si>
    <t>区分</t>
    <rPh sb="0" eb="2">
      <t>クブン</t>
    </rPh>
    <phoneticPr fontId="4"/>
  </si>
  <si>
    <t>①報酬</t>
    <rPh sb="1" eb="3">
      <t>ホウシュウ</t>
    </rPh>
    <phoneticPr fontId="4"/>
  </si>
  <si>
    <t>2・3号合計</t>
    <rPh sb="3" eb="4">
      <t>ゴウ</t>
    </rPh>
    <rPh sb="4" eb="6">
      <t>ゴウケイ</t>
    </rPh>
    <phoneticPr fontId="10"/>
  </si>
  <si>
    <t>1号合計</t>
    <rPh sb="1" eb="2">
      <t>ゴウ</t>
    </rPh>
    <rPh sb="2" eb="4">
      <t>ゴウケイ</t>
    </rPh>
    <phoneticPr fontId="10"/>
  </si>
  <si>
    <t>全児月平均
(市内)</t>
    <rPh sb="0" eb="1">
      <t>ゼン</t>
    </rPh>
    <rPh sb="1" eb="2">
      <t>ジ</t>
    </rPh>
    <rPh sb="2" eb="3">
      <t>ツキ</t>
    </rPh>
    <rPh sb="3" eb="5">
      <t>ヘイキン</t>
    </rPh>
    <rPh sb="7" eb="9">
      <t>シナイ</t>
    </rPh>
    <phoneticPr fontId="10"/>
  </si>
  <si>
    <t>＜支出＞</t>
    <rPh sb="1" eb="3">
      <t>シシュツ</t>
    </rPh>
    <phoneticPr fontId="4"/>
  </si>
  <si>
    <t>②源泉徴収額</t>
    <rPh sb="1" eb="3">
      <t>ゲンセン</t>
    </rPh>
    <rPh sb="3" eb="5">
      <t>チョウシュウ</t>
    </rPh>
    <rPh sb="5" eb="6">
      <t>ガク</t>
    </rPh>
    <phoneticPr fontId="4"/>
  </si>
  <si>
    <t>＜補助基準額算定＞</t>
    <rPh sb="1" eb="6">
      <t>ホジョキジュンガク</t>
    </rPh>
    <rPh sb="6" eb="8">
      <t>サンテイ</t>
    </rPh>
    <phoneticPr fontId="4"/>
  </si>
  <si>
    <t>①補助基準額のうち基本分</t>
    <phoneticPr fontId="4"/>
  </si>
  <si>
    <t>②全歳児月平均
（眼科・耳鼻咽喉科は3歳児以上の月平均）</t>
    <rPh sb="1" eb="2">
      <t>ゼン</t>
    </rPh>
    <rPh sb="2" eb="4">
      <t>サイジ</t>
    </rPh>
    <rPh sb="4" eb="5">
      <t>ツキ</t>
    </rPh>
    <rPh sb="5" eb="7">
      <t>ヘイキン</t>
    </rPh>
    <rPh sb="9" eb="11">
      <t>ガンカ</t>
    </rPh>
    <rPh sb="12" eb="14">
      <t>ジビ</t>
    </rPh>
    <rPh sb="14" eb="16">
      <t>インコウ</t>
    </rPh>
    <rPh sb="16" eb="17">
      <t>カ</t>
    </rPh>
    <phoneticPr fontId="10"/>
  </si>
  <si>
    <t>③補助基準額のうち加算分</t>
    <rPh sb="1" eb="3">
      <t>ホジョ</t>
    </rPh>
    <rPh sb="3" eb="5">
      <t>キジュン</t>
    </rPh>
    <rPh sb="5" eb="6">
      <t>ガク</t>
    </rPh>
    <rPh sb="9" eb="11">
      <t>カサン</t>
    </rPh>
    <rPh sb="11" eb="12">
      <t>ブン</t>
    </rPh>
    <phoneticPr fontId="10"/>
  </si>
  <si>
    <t>④調整額</t>
    <rPh sb="1" eb="3">
      <t>チョウセイ</t>
    </rPh>
    <rPh sb="3" eb="4">
      <t>ガク</t>
    </rPh>
    <phoneticPr fontId="10"/>
  </si>
  <si>
    <t>⑤補助基準額
（①＋②×③－④）</t>
    <rPh sb="1" eb="3">
      <t>ホジョ</t>
    </rPh>
    <rPh sb="3" eb="5">
      <t>キジュン</t>
    </rPh>
    <rPh sb="5" eb="6">
      <t>ガク</t>
    </rPh>
    <phoneticPr fontId="10"/>
  </si>
  <si>
    <t>（１）内科</t>
    <rPh sb="3" eb="5">
      <t>ナイカ</t>
    </rPh>
    <phoneticPr fontId="4"/>
  </si>
  <si>
    <t>（２）歯科</t>
    <rPh sb="3" eb="5">
      <t>シカ</t>
    </rPh>
    <phoneticPr fontId="4"/>
  </si>
  <si>
    <t>（３）眼科</t>
    <rPh sb="3" eb="5">
      <t>ガンカ</t>
    </rPh>
    <phoneticPr fontId="4"/>
  </si>
  <si>
    <t>（４）耳鼻咽喉科</t>
    <rPh sb="3" eb="5">
      <t>ジビ</t>
    </rPh>
    <rPh sb="5" eb="7">
      <t>インコウ</t>
    </rPh>
    <rPh sb="7" eb="8">
      <t>カ</t>
    </rPh>
    <phoneticPr fontId="4"/>
  </si>
  <si>
    <t>（５）薬剤師</t>
    <rPh sb="3" eb="6">
      <t>ヤクザイシ</t>
    </rPh>
    <phoneticPr fontId="4"/>
  </si>
  <si>
    <t>年間総支払額</t>
    <rPh sb="0" eb="2">
      <t>ネンカン</t>
    </rPh>
    <rPh sb="2" eb="3">
      <t>ソウ</t>
    </rPh>
    <rPh sb="3" eb="5">
      <t>シハライ</t>
    </rPh>
    <rPh sb="5" eb="6">
      <t>ガク</t>
    </rPh>
    <phoneticPr fontId="10"/>
  </si>
  <si>
    <t>①基準単価</t>
    <rPh sb="1" eb="3">
      <t>キジュン</t>
    </rPh>
    <rPh sb="3" eb="5">
      <t>タンカ</t>
    </rPh>
    <phoneticPr fontId="10"/>
  </si>
  <si>
    <t>②補助対象延月数</t>
    <rPh sb="1" eb="3">
      <t>ホジョ</t>
    </rPh>
    <rPh sb="3" eb="5">
      <t>タイショウ</t>
    </rPh>
    <rPh sb="5" eb="6">
      <t>ノベ</t>
    </rPh>
    <rPh sb="6" eb="7">
      <t>ツキ</t>
    </rPh>
    <rPh sb="7" eb="8">
      <t>カズ</t>
    </rPh>
    <phoneticPr fontId="10"/>
  </si>
  <si>
    <t>補助基準額（①×②）</t>
    <rPh sb="0" eb="2">
      <t>ホジョ</t>
    </rPh>
    <rPh sb="2" eb="4">
      <t>キジュン</t>
    </rPh>
    <rPh sb="4" eb="5">
      <t>ガク</t>
    </rPh>
    <phoneticPr fontId="10"/>
  </si>
  <si>
    <t>①補助基準単価
（バス1台あたり）</t>
    <rPh sb="1" eb="3">
      <t>ホジョ</t>
    </rPh>
    <rPh sb="3" eb="5">
      <t>キジュン</t>
    </rPh>
    <rPh sb="5" eb="7">
      <t>タンカ</t>
    </rPh>
    <rPh sb="12" eb="13">
      <t>ダイ</t>
    </rPh>
    <phoneticPr fontId="10"/>
  </si>
  <si>
    <t>②幼児数
（3歳児以上の月平均数）</t>
    <rPh sb="1" eb="3">
      <t>ヨウジ</t>
    </rPh>
    <rPh sb="3" eb="4">
      <t>スウ</t>
    </rPh>
    <rPh sb="7" eb="8">
      <t>サイ</t>
    </rPh>
    <rPh sb="8" eb="9">
      <t>ジ</t>
    </rPh>
    <rPh sb="9" eb="11">
      <t>イジョウ</t>
    </rPh>
    <rPh sb="12" eb="15">
      <t>ツキヘイキン</t>
    </rPh>
    <rPh sb="15" eb="16">
      <t>スウ</t>
    </rPh>
    <phoneticPr fontId="10"/>
  </si>
  <si>
    <t>補助基準額
（①×③）</t>
    <rPh sb="0" eb="2">
      <t>ホジョ</t>
    </rPh>
    <rPh sb="2" eb="4">
      <t>キジュン</t>
    </rPh>
    <rPh sb="4" eb="5">
      <t>ガク</t>
    </rPh>
    <phoneticPr fontId="10"/>
  </si>
  <si>
    <t>バス借上料補助にかかる支出</t>
    <rPh sb="11" eb="13">
      <t>シシュツ</t>
    </rPh>
    <phoneticPr fontId="10"/>
  </si>
  <si>
    <t>収入</t>
    <phoneticPr fontId="4"/>
  </si>
  <si>
    <t>補助基準額
（①×②）</t>
    <rPh sb="0" eb="2">
      <t>ホジョ</t>
    </rPh>
    <rPh sb="2" eb="4">
      <t>キジュン</t>
    </rPh>
    <rPh sb="4" eb="5">
      <t>ガク</t>
    </rPh>
    <phoneticPr fontId="10"/>
  </si>
  <si>
    <t>①補助基準単価
（１人あたり）</t>
    <rPh sb="1" eb="3">
      <t>ホジョ</t>
    </rPh>
    <rPh sb="3" eb="5">
      <t>キジュン</t>
    </rPh>
    <rPh sb="5" eb="7">
      <t>タンカ</t>
    </rPh>
    <rPh sb="10" eb="11">
      <t>ニン</t>
    </rPh>
    <phoneticPr fontId="10"/>
  </si>
  <si>
    <t>（１）各種保険関係</t>
    <rPh sb="3" eb="5">
      <t>カクシュ</t>
    </rPh>
    <rPh sb="5" eb="7">
      <t>ホケン</t>
    </rPh>
    <rPh sb="7" eb="9">
      <t>カンケイ</t>
    </rPh>
    <phoneticPr fontId="10"/>
  </si>
  <si>
    <t>各種保険関係に係る支出</t>
    <rPh sb="0" eb="2">
      <t>カクシュ</t>
    </rPh>
    <rPh sb="2" eb="4">
      <t>ホケン</t>
    </rPh>
    <rPh sb="4" eb="6">
      <t>カンケイ</t>
    </rPh>
    <rPh sb="7" eb="8">
      <t>カカ</t>
    </rPh>
    <rPh sb="9" eb="11">
      <t>シシュツ</t>
    </rPh>
    <phoneticPr fontId="4"/>
  </si>
  <si>
    <t>収入</t>
    <rPh sb="0" eb="2">
      <t>シュウニュウ</t>
    </rPh>
    <phoneticPr fontId="4"/>
  </si>
  <si>
    <t>尿検査に係る支出</t>
    <rPh sb="0" eb="3">
      <t>ニョウケンサ</t>
    </rPh>
    <rPh sb="4" eb="5">
      <t>カカ</t>
    </rPh>
    <rPh sb="6" eb="8">
      <t>シシュツ</t>
    </rPh>
    <phoneticPr fontId="4"/>
  </si>
  <si>
    <t>上半期＋下半期</t>
    <rPh sb="0" eb="3">
      <t>カミハンキ</t>
    </rPh>
    <rPh sb="4" eb="5">
      <t>シモ</t>
    </rPh>
    <rPh sb="5" eb="7">
      <t>ハンキ</t>
    </rPh>
    <phoneticPr fontId="4"/>
  </si>
  <si>
    <t>補助基準額</t>
    <rPh sb="0" eb="2">
      <t>ホジョ</t>
    </rPh>
    <rPh sb="2" eb="4">
      <t>キジュン</t>
    </rPh>
    <rPh sb="4" eb="5">
      <t>ガク</t>
    </rPh>
    <phoneticPr fontId="4"/>
  </si>
  <si>
    <t>年間延べ利用児童数</t>
  </si>
  <si>
    <t>300人未満</t>
  </si>
  <si>
    <t>300人以上900人未満</t>
  </si>
  <si>
    <t>900人以上1,500人未満</t>
  </si>
  <si>
    <t>1,500人以上2,100人未満</t>
  </si>
  <si>
    <t>2,100人以上2,700人未満</t>
  </si>
  <si>
    <t>2,700人以上3,300人未満</t>
  </si>
  <si>
    <t>3,300人以上3,900人未満</t>
  </si>
  <si>
    <t>基準額</t>
  </si>
  <si>
    <t>＜支出＞</t>
    <rPh sb="1" eb="3">
      <t>シシュツ</t>
    </rPh>
    <phoneticPr fontId="4"/>
  </si>
  <si>
    <t>＜補助基準額＞</t>
    <rPh sb="1" eb="6">
      <t>ホジョキジュンガク</t>
    </rPh>
    <phoneticPr fontId="4"/>
  </si>
  <si>
    <t>＜補助基準額＞</t>
    <rPh sb="1" eb="3">
      <t>ホジョ</t>
    </rPh>
    <rPh sb="3" eb="5">
      <t>キジュン</t>
    </rPh>
    <rPh sb="5" eb="6">
      <t>ガク</t>
    </rPh>
    <phoneticPr fontId="4"/>
  </si>
  <si>
    <t>＜補助基準額＞</t>
    <rPh sb="1" eb="6">
      <t>ホジョキジュンガク</t>
    </rPh>
    <phoneticPr fontId="4"/>
  </si>
  <si>
    <t>＜支出・補助基準額＞</t>
    <rPh sb="1" eb="3">
      <t>シシュツ</t>
    </rPh>
    <rPh sb="4" eb="6">
      <t>ホジョ</t>
    </rPh>
    <rPh sb="6" eb="8">
      <t>キジュン</t>
    </rPh>
    <rPh sb="8" eb="9">
      <t>ガク</t>
    </rPh>
    <phoneticPr fontId="4"/>
  </si>
  <si>
    <t>事業名（補助金要綱別表より抜粋）</t>
    <rPh sb="0" eb="2">
      <t>ジギョウ</t>
    </rPh>
    <rPh sb="2" eb="3">
      <t>メイ</t>
    </rPh>
    <phoneticPr fontId="4"/>
  </si>
  <si>
    <t>異年齢児交流等事業</t>
  </si>
  <si>
    <t>育児講座・育児と仕事両立支援事業</t>
  </si>
  <si>
    <t>育児・教育相談</t>
  </si>
  <si>
    <t>グループ交流事業</t>
  </si>
  <si>
    <t>未就園児の親子の遊び場</t>
  </si>
  <si>
    <t>親学習プログラム</t>
  </si>
  <si>
    <t>未就園児の親のための学び場講座</t>
  </si>
  <si>
    <t>世代間交流等事業</t>
    <phoneticPr fontId="4"/>
  </si>
  <si>
    <t>（１）地域子育て支援活動事業の実施に必要な経費（（２）を除く）</t>
    <rPh sb="3" eb="5">
      <t>チイキ</t>
    </rPh>
    <rPh sb="5" eb="7">
      <t>コソダ</t>
    </rPh>
    <rPh sb="8" eb="10">
      <t>シエン</t>
    </rPh>
    <rPh sb="10" eb="12">
      <t>カツドウ</t>
    </rPh>
    <rPh sb="12" eb="14">
      <t>ジギョウ</t>
    </rPh>
    <rPh sb="15" eb="17">
      <t>ジッシ</t>
    </rPh>
    <rPh sb="18" eb="20">
      <t>ヒツヨウ</t>
    </rPh>
    <rPh sb="21" eb="23">
      <t>ケイヒ</t>
    </rPh>
    <rPh sb="28" eb="29">
      <t>ノゾ</t>
    </rPh>
    <phoneticPr fontId="4"/>
  </si>
  <si>
    <t>2種類以上の事業の実施</t>
    <rPh sb="1" eb="5">
      <t>シュルイイジョウ</t>
    </rPh>
    <rPh sb="6" eb="8">
      <t>ジギョウ</t>
    </rPh>
    <rPh sb="9" eb="11">
      <t>ジッシ</t>
    </rPh>
    <phoneticPr fontId="4"/>
  </si>
  <si>
    <t>合計
人数*基準額*3回</t>
    <rPh sb="0" eb="2">
      <t>ゴウケイ</t>
    </rPh>
    <rPh sb="3" eb="5">
      <t>ニンズウ</t>
    </rPh>
    <rPh sb="6" eb="8">
      <t>キジュン</t>
    </rPh>
    <rPh sb="8" eb="9">
      <t>ガク</t>
    </rPh>
    <rPh sb="11" eb="12">
      <t>カイ</t>
    </rPh>
    <phoneticPr fontId="10"/>
  </si>
  <si>
    <t>＜補助基準額＞</t>
    <rPh sb="1" eb="3">
      <t>ホジョ</t>
    </rPh>
    <rPh sb="3" eb="5">
      <t>キジュン</t>
    </rPh>
    <rPh sb="5" eb="6">
      <t>ガク</t>
    </rPh>
    <phoneticPr fontId="4"/>
  </si>
  <si>
    <t>研修名・内容</t>
    <rPh sb="0" eb="2">
      <t>ケンシュウ</t>
    </rPh>
    <rPh sb="2" eb="3">
      <t>メイ</t>
    </rPh>
    <rPh sb="4" eb="6">
      <t>ナイヨウ</t>
    </rPh>
    <phoneticPr fontId="10"/>
  </si>
  <si>
    <t>加算額</t>
    <rPh sb="0" eb="3">
      <t>カサンガク</t>
    </rPh>
    <phoneticPr fontId="4"/>
  </si>
  <si>
    <t>１２．１歳児保育加算補助金</t>
    <rPh sb="4" eb="6">
      <t>サイジ</t>
    </rPh>
    <rPh sb="6" eb="8">
      <t>ホイク</t>
    </rPh>
    <rPh sb="8" eb="10">
      <t>カサン</t>
    </rPh>
    <rPh sb="10" eb="13">
      <t>ホジョキン</t>
    </rPh>
    <phoneticPr fontId="4"/>
  </si>
  <si>
    <t>1歳児保育加算補助金</t>
    <rPh sb="1" eb="3">
      <t>サイジ</t>
    </rPh>
    <rPh sb="3" eb="5">
      <t>ホイク</t>
    </rPh>
    <rPh sb="5" eb="7">
      <t>カサン</t>
    </rPh>
    <rPh sb="7" eb="10">
      <t>ホジョキン</t>
    </rPh>
    <phoneticPr fontId="4"/>
  </si>
  <si>
    <t>②補助基準額</t>
    <rPh sb="1" eb="6">
      <t>ホジョキジュンガク</t>
    </rPh>
    <phoneticPr fontId="4"/>
  </si>
  <si>
    <t>＜補助基準額＞</t>
    <rPh sb="1" eb="3">
      <t>ホジョ</t>
    </rPh>
    <rPh sb="3" eb="5">
      <t>キジュン</t>
    </rPh>
    <rPh sb="5" eb="6">
      <t>ガク</t>
    </rPh>
    <phoneticPr fontId="4"/>
  </si>
  <si>
    <t>＜支出・収入＞</t>
    <rPh sb="1" eb="3">
      <t>シシュツ</t>
    </rPh>
    <rPh sb="4" eb="6">
      <t>シュウニュウ</t>
    </rPh>
    <phoneticPr fontId="4"/>
  </si>
  <si>
    <t>その他園外保育費加算にかかる支出（入場料・駐車代・高速道路代等）</t>
    <rPh sb="14" eb="16">
      <t>シシュツ</t>
    </rPh>
    <phoneticPr fontId="10"/>
  </si>
  <si>
    <t>①×0.0875</t>
    <phoneticPr fontId="4"/>
  </si>
  <si>
    <t>②＋③</t>
    <phoneticPr fontId="4"/>
  </si>
  <si>
    <t>[２－２．人材確保（保育定員確保緊急対策事業）]における「補助基準額の加算額　計」</t>
    <rPh sb="5" eb="7">
      <t>ジンザイ</t>
    </rPh>
    <rPh sb="7" eb="9">
      <t>カクホ</t>
    </rPh>
    <rPh sb="10" eb="22">
      <t>ホイクテイインカクホキンキュウタイサクジギョウ</t>
    </rPh>
    <rPh sb="29" eb="34">
      <t>ホジョキジュンガク</t>
    </rPh>
    <rPh sb="35" eb="38">
      <t>カサンガク</t>
    </rPh>
    <rPh sb="39" eb="40">
      <t>ケイ</t>
    </rPh>
    <phoneticPr fontId="4"/>
  </si>
  <si>
    <t>２・３号利用定員</t>
    <rPh sb="3" eb="4">
      <t>ゴウ</t>
    </rPh>
    <rPh sb="4" eb="6">
      <t>リヨウ</t>
    </rPh>
    <rPh sb="6" eb="8">
      <t>テイイン</t>
    </rPh>
    <phoneticPr fontId="6"/>
  </si>
  <si>
    <t>①時給</t>
    <rPh sb="1" eb="3">
      <t>ジキュウ</t>
    </rPh>
    <phoneticPr fontId="10"/>
  </si>
  <si>
    <t>②時間数</t>
    <rPh sb="1" eb="3">
      <t>ジカン</t>
    </rPh>
    <rPh sb="3" eb="4">
      <t>カズ</t>
    </rPh>
    <phoneticPr fontId="10"/>
  </si>
  <si>
    <t>人件費（①×②）</t>
    <rPh sb="0" eb="3">
      <t>ジンケンヒ</t>
    </rPh>
    <phoneticPr fontId="10"/>
  </si>
  <si>
    <t>補助額（①と②を比較して低い方の額）</t>
    <rPh sb="0" eb="2">
      <t>ホジョ</t>
    </rPh>
    <rPh sb="2" eb="3">
      <t>ガク</t>
    </rPh>
    <rPh sb="8" eb="10">
      <t>ヒカク</t>
    </rPh>
    <rPh sb="12" eb="13">
      <t>ヒク</t>
    </rPh>
    <rPh sb="14" eb="15">
      <t>ホウ</t>
    </rPh>
    <rPh sb="16" eb="17">
      <t>ガク</t>
    </rPh>
    <phoneticPr fontId="4"/>
  </si>
  <si>
    <t>&lt;補助基準額＞</t>
    <rPh sb="1" eb="6">
      <t>ホジョキジュンガク</t>
    </rPh>
    <phoneticPr fontId="4"/>
  </si>
  <si>
    <t>＜支出＞</t>
    <rPh sb="1" eb="3">
      <t>シシュツ</t>
    </rPh>
    <phoneticPr fontId="4"/>
  </si>
  <si>
    <t>＜補助基準額＞</t>
    <rPh sb="1" eb="6">
      <t>ホジョキジュンガク</t>
    </rPh>
    <phoneticPr fontId="4"/>
  </si>
  <si>
    <t>①補助基準単価</t>
    <rPh sb="1" eb="3">
      <t>ホジョ</t>
    </rPh>
    <rPh sb="3" eb="5">
      <t>キジュン</t>
    </rPh>
    <rPh sb="5" eb="7">
      <t>タンカ</t>
    </rPh>
    <phoneticPr fontId="10"/>
  </si>
  <si>
    <t>②対象延月数</t>
    <rPh sb="1" eb="3">
      <t>タイショウ</t>
    </rPh>
    <rPh sb="3" eb="4">
      <t>ノ</t>
    </rPh>
    <rPh sb="4" eb="6">
      <t>ツキスウ</t>
    </rPh>
    <phoneticPr fontId="10"/>
  </si>
  <si>
    <t>補助基準額
（①×②×③／６日）</t>
    <rPh sb="0" eb="2">
      <t>ホジョ</t>
    </rPh>
    <rPh sb="2" eb="4">
      <t>キジュン</t>
    </rPh>
    <rPh sb="4" eb="5">
      <t>ガク</t>
    </rPh>
    <rPh sb="14" eb="15">
      <t>ニチ</t>
    </rPh>
    <phoneticPr fontId="10"/>
  </si>
  <si>
    <t>④対象月数</t>
    <rPh sb="1" eb="3">
      <t>タイショウ</t>
    </rPh>
    <rPh sb="3" eb="5">
      <t>ツキスウ</t>
    </rPh>
    <phoneticPr fontId="10"/>
  </si>
  <si>
    <t>⑤対象月数</t>
    <rPh sb="1" eb="3">
      <t>タイショウ</t>
    </rPh>
    <rPh sb="3" eb="5">
      <t>ツキスウ</t>
    </rPh>
    <phoneticPr fontId="10"/>
  </si>
  <si>
    <t>⑥補助基準単価</t>
    <rPh sb="1" eb="3">
      <t>ホジョ</t>
    </rPh>
    <rPh sb="3" eb="5">
      <t>キジュン</t>
    </rPh>
    <rPh sb="5" eb="7">
      <t>タンカ</t>
    </rPh>
    <phoneticPr fontId="10"/>
  </si>
  <si>
    <t>⑦対象延月数</t>
    <rPh sb="1" eb="3">
      <t>タイショウ</t>
    </rPh>
    <rPh sb="3" eb="4">
      <t>ノ</t>
    </rPh>
    <rPh sb="4" eb="6">
      <t>ツキスウ</t>
    </rPh>
    <phoneticPr fontId="10"/>
  </si>
  <si>
    <t>補助基準額
（⑥×⑦）</t>
    <rPh sb="0" eb="2">
      <t>ホジョ</t>
    </rPh>
    <rPh sb="2" eb="4">
      <t>キジュン</t>
    </rPh>
    <rPh sb="4" eb="5">
      <t>ガク</t>
    </rPh>
    <phoneticPr fontId="10"/>
  </si>
  <si>
    <t>⑧対象月数</t>
    <rPh sb="1" eb="3">
      <t>タイショウ</t>
    </rPh>
    <rPh sb="3" eb="5">
      <t>ツキスウ</t>
    </rPh>
    <phoneticPr fontId="10"/>
  </si>
  <si>
    <t>⑨対象月数</t>
    <rPh sb="1" eb="3">
      <t>タイショウ</t>
    </rPh>
    <rPh sb="3" eb="5">
      <t>ツキスウ</t>
    </rPh>
    <phoneticPr fontId="10"/>
  </si>
  <si>
    <t>補助基準額</t>
    <rPh sb="0" eb="5">
      <t>ホジョキジュンガク</t>
    </rPh>
    <phoneticPr fontId="4"/>
  </si>
  <si>
    <t>＜補助基準額・収入＞</t>
    <rPh sb="1" eb="3">
      <t>ホジョ</t>
    </rPh>
    <rPh sb="3" eb="5">
      <t>キジュン</t>
    </rPh>
    <rPh sb="5" eb="6">
      <t>ガク</t>
    </rPh>
    <rPh sb="7" eb="9">
      <t>シュウニュウ</t>
    </rPh>
    <phoneticPr fontId="4"/>
  </si>
  <si>
    <t>活動名
（行事名）</t>
    <rPh sb="0" eb="2">
      <t>カツドウ</t>
    </rPh>
    <rPh sb="2" eb="3">
      <t>メイ</t>
    </rPh>
    <rPh sb="5" eb="7">
      <t>ギョウジ</t>
    </rPh>
    <rPh sb="7" eb="8">
      <t>メイ</t>
    </rPh>
    <phoneticPr fontId="10"/>
  </si>
  <si>
    <t>＜補助可否判定＞</t>
    <rPh sb="1" eb="3">
      <t>ホジョ</t>
    </rPh>
    <rPh sb="3" eb="5">
      <t>カヒ</t>
    </rPh>
    <rPh sb="5" eb="7">
      <t>ハンテイ</t>
    </rPh>
    <phoneticPr fontId="4"/>
  </si>
  <si>
    <t>③差引額</t>
    <rPh sb="1" eb="3">
      <t>サシヒキ</t>
    </rPh>
    <rPh sb="3" eb="4">
      <t>ガク</t>
    </rPh>
    <phoneticPr fontId="4"/>
  </si>
  <si>
    <t>該当
有無</t>
    <rPh sb="0" eb="2">
      <t>ガイトウ</t>
    </rPh>
    <rPh sb="3" eb="5">
      <t>ウム</t>
    </rPh>
    <phoneticPr fontId="10"/>
  </si>
  <si>
    <t>担当業務</t>
    <rPh sb="0" eb="2">
      <t>タントウ</t>
    </rPh>
    <rPh sb="2" eb="4">
      <t>ギョウム</t>
    </rPh>
    <phoneticPr fontId="4"/>
  </si>
  <si>
    <t>＜①の場合＞
　１人配置が必要
　　（非常勤可）
＜②の場合＞
　２人配置が必要
　　（うち１人非常勤可）
＜③の場合＞
→３人配置が必要
　　（うち１人非常勤可）</t>
    <rPh sb="3" eb="5">
      <t>バアイ</t>
    </rPh>
    <rPh sb="9" eb="10">
      <t>ニン</t>
    </rPh>
    <rPh sb="10" eb="12">
      <t>ハイチ</t>
    </rPh>
    <rPh sb="13" eb="15">
      <t>ヒツヨウ</t>
    </rPh>
    <rPh sb="19" eb="22">
      <t>ヒジョウキン</t>
    </rPh>
    <rPh sb="22" eb="23">
      <t>カ</t>
    </rPh>
    <rPh sb="36" eb="38">
      <t>ハイチ</t>
    </rPh>
    <rPh sb="39" eb="41">
      <t>ヒツヨウ</t>
    </rPh>
    <rPh sb="66" eb="68">
      <t>ハイチ</t>
    </rPh>
    <rPh sb="69" eb="71">
      <t>ヒツヨウ</t>
    </rPh>
    <phoneticPr fontId="10"/>
  </si>
  <si>
    <t>&lt;支出・収入＞</t>
    <rPh sb="1" eb="3">
      <t>シシュツ</t>
    </rPh>
    <rPh sb="4" eb="6">
      <t>シュウニュウ</t>
    </rPh>
    <phoneticPr fontId="4"/>
  </si>
  <si>
    <t>対象月</t>
    <rPh sb="0" eb="2">
      <t>タイショウ</t>
    </rPh>
    <rPh sb="2" eb="3">
      <t>ヅキ</t>
    </rPh>
    <phoneticPr fontId="4"/>
  </si>
  <si>
    <t>【加算】事務職員配置</t>
    <rPh sb="1" eb="3">
      <t>カサン</t>
    </rPh>
    <rPh sb="4" eb="6">
      <t>ジム</t>
    </rPh>
    <rPh sb="6" eb="8">
      <t>ショクイン</t>
    </rPh>
    <rPh sb="8" eb="10">
      <t>ハイチ</t>
    </rPh>
    <phoneticPr fontId="10"/>
  </si>
  <si>
    <t>【加算】事務負担対応</t>
    <rPh sb="1" eb="3">
      <t>カサン</t>
    </rPh>
    <rPh sb="4" eb="6">
      <t>ジム</t>
    </rPh>
    <rPh sb="6" eb="8">
      <t>フタン</t>
    </rPh>
    <rPh sb="8" eb="10">
      <t>タイオウ</t>
    </rPh>
    <phoneticPr fontId="10"/>
  </si>
  <si>
    <r>
      <t xml:space="preserve">備考
（配置月と給与支払月が一致しない場合の理由等）
</t>
    </r>
    <r>
      <rPr>
        <b/>
        <sz val="11"/>
        <color rgb="FFFF0000"/>
        <rFont val="ＭＳ Ｐゴシック"/>
        <family val="3"/>
        <charset val="128"/>
      </rPr>
      <t>※原則、給与の支払いがない月に○を入力することはできません。（セルが赤色になります。）</t>
    </r>
    <rPh sb="0" eb="2">
      <t>ビコウ</t>
    </rPh>
    <rPh sb="4" eb="6">
      <t>ハイチ</t>
    </rPh>
    <rPh sb="6" eb="7">
      <t>ヅキ</t>
    </rPh>
    <rPh sb="8" eb="10">
      <t>キュウヨ</t>
    </rPh>
    <rPh sb="10" eb="12">
      <t>シハラ</t>
    </rPh>
    <rPh sb="12" eb="13">
      <t>ヅキ</t>
    </rPh>
    <rPh sb="14" eb="16">
      <t>イッチ</t>
    </rPh>
    <rPh sb="19" eb="21">
      <t>バアイ</t>
    </rPh>
    <rPh sb="22" eb="24">
      <t>リユウ</t>
    </rPh>
    <rPh sb="24" eb="25">
      <t>トウ</t>
    </rPh>
    <rPh sb="32" eb="34">
      <t>キュウヨ</t>
    </rPh>
    <rPh sb="35" eb="37">
      <t>シハラ</t>
    </rPh>
    <rPh sb="41" eb="42">
      <t>ツキ</t>
    </rPh>
    <rPh sb="45" eb="47">
      <t>ニュウリョク</t>
    </rPh>
    <rPh sb="62" eb="64">
      <t>アカイロ</t>
    </rPh>
    <phoneticPr fontId="4"/>
  </si>
  <si>
    <t>前年度人勧引上げ・引下げ分として支給した額
⑥</t>
    <rPh sb="0" eb="1">
      <t>ゼン</t>
    </rPh>
    <rPh sb="9" eb="10">
      <t>ヒ</t>
    </rPh>
    <rPh sb="10" eb="11">
      <t>サ</t>
    </rPh>
    <phoneticPr fontId="10"/>
  </si>
  <si>
    <t>豊中市人材確保対策特別補助金による処遇改善分
⑦</t>
    <rPh sb="21" eb="22">
      <t>ブン</t>
    </rPh>
    <phoneticPr fontId="10"/>
  </si>
  <si>
    <t>上半期
（４～９月）
給与額</t>
    <rPh sb="0" eb="3">
      <t>カミハンキ</t>
    </rPh>
    <rPh sb="8" eb="9">
      <t>ガツ</t>
    </rPh>
    <rPh sb="11" eb="13">
      <t>キュウヨ</t>
    </rPh>
    <rPh sb="13" eb="14">
      <t>ガク</t>
    </rPh>
    <phoneticPr fontId="4"/>
  </si>
  <si>
    <t>下半期
（１０～２月）
給与額</t>
    <rPh sb="0" eb="3">
      <t>シモハンキ</t>
    </rPh>
    <rPh sb="9" eb="10">
      <t>ガツ</t>
    </rPh>
    <rPh sb="12" eb="14">
      <t>キュウヨ</t>
    </rPh>
    <rPh sb="14" eb="15">
      <t>ガク</t>
    </rPh>
    <phoneticPr fontId="4"/>
  </si>
  <si>
    <t>2,3号
利用定員</t>
    <rPh sb="3" eb="4">
      <t>ゴウ</t>
    </rPh>
    <rPh sb="5" eb="7">
      <t>リヨウ</t>
    </rPh>
    <rPh sb="7" eb="9">
      <t>テイイン</t>
    </rPh>
    <phoneticPr fontId="10"/>
  </si>
  <si>
    <t>A
（配置）</t>
    <rPh sb="3" eb="5">
      <t>ハイチ</t>
    </rPh>
    <phoneticPr fontId="25"/>
  </si>
  <si>
    <t>B
（兼務）</t>
    <rPh sb="3" eb="5">
      <t>ケンム</t>
    </rPh>
    <phoneticPr fontId="25"/>
  </si>
  <si>
    <t>1（2：1）</t>
    <phoneticPr fontId="4"/>
  </si>
  <si>
    <t>H29,12.1</t>
    <phoneticPr fontId="43"/>
  </si>
  <si>
    <t>記入例</t>
    <rPh sb="0" eb="2">
      <t>キニュウ</t>
    </rPh>
    <rPh sb="2" eb="3">
      <t>レイ</t>
    </rPh>
    <phoneticPr fontId="4"/>
  </si>
  <si>
    <t>保育体制</t>
    <rPh sb="0" eb="2">
      <t>ホイク</t>
    </rPh>
    <rPh sb="2" eb="4">
      <t>タイセイ</t>
    </rPh>
    <phoneticPr fontId="10"/>
  </si>
  <si>
    <t>生年月日</t>
    <rPh sb="0" eb="2">
      <t>セイネン</t>
    </rPh>
    <rPh sb="2" eb="4">
      <t>ガッピ</t>
    </rPh>
    <phoneticPr fontId="43"/>
  </si>
  <si>
    <t>児童No.</t>
    <rPh sb="0" eb="2">
      <t>ジドウ</t>
    </rPh>
    <phoneticPr fontId="10"/>
  </si>
  <si>
    <t>1と3</t>
    <phoneticPr fontId="4"/>
  </si>
  <si>
    <t>曽根　花子</t>
    <rPh sb="0" eb="2">
      <t>ソネ</t>
    </rPh>
    <rPh sb="3" eb="5">
      <t>ハナコ</t>
    </rPh>
    <phoneticPr fontId="4"/>
  </si>
  <si>
    <t>担当職員No</t>
    <rPh sb="0" eb="2">
      <t>タントウ</t>
    </rPh>
    <rPh sb="2" eb="4">
      <t>ショクイン</t>
    </rPh>
    <rPh sb="4" eb="6">
      <t>キョウショクイン</t>
    </rPh>
    <phoneticPr fontId="10"/>
  </si>
  <si>
    <t>②加配月数</t>
    <rPh sb="1" eb="3">
      <t>カハイ</t>
    </rPh>
    <rPh sb="3" eb="4">
      <t>ツキ</t>
    </rPh>
    <rPh sb="4" eb="5">
      <t>スウ</t>
    </rPh>
    <phoneticPr fontId="4"/>
  </si>
  <si>
    <t>③補助基準額
（①×②）</t>
    <rPh sb="1" eb="3">
      <t>ホジョ</t>
    </rPh>
    <rPh sb="3" eb="5">
      <t>キジュン</t>
    </rPh>
    <rPh sb="5" eb="6">
      <t>ガク</t>
    </rPh>
    <phoneticPr fontId="10"/>
  </si>
  <si>
    <t>＜支出・補助基準額・収入＞</t>
    <rPh sb="1" eb="3">
      <t>シシュツ</t>
    </rPh>
    <rPh sb="4" eb="6">
      <t>ホジョ</t>
    </rPh>
    <rPh sb="6" eb="8">
      <t>キジュン</t>
    </rPh>
    <rPh sb="8" eb="9">
      <t>ガク</t>
    </rPh>
    <rPh sb="10" eb="12">
      <t>シュウニュウ</t>
    </rPh>
    <phoneticPr fontId="4"/>
  </si>
  <si>
    <t>④－⑤と③とを比べて低い方の額</t>
    <rPh sb="7" eb="8">
      <t>クラ</t>
    </rPh>
    <rPh sb="10" eb="11">
      <t>ヒク</t>
    </rPh>
    <rPh sb="12" eb="13">
      <t>ホウ</t>
    </rPh>
    <rPh sb="14" eb="15">
      <t>ガク</t>
    </rPh>
    <phoneticPr fontId="10"/>
  </si>
  <si>
    <t>②補助基準単価</t>
    <rPh sb="1" eb="3">
      <t>ホジョ</t>
    </rPh>
    <rPh sb="3" eb="5">
      <t>キジュン</t>
    </rPh>
    <rPh sb="5" eb="7">
      <t>タンカ</t>
    </rPh>
    <phoneticPr fontId="4"/>
  </si>
  <si>
    <t>④加配月数
の支払額</t>
    <phoneticPr fontId="10"/>
  </si>
  <si>
    <t>C
（嘱託）</t>
    <rPh sb="3" eb="5">
      <t>ショクタク</t>
    </rPh>
    <phoneticPr fontId="10"/>
  </si>
  <si>
    <t>・該当する区分を入力（「A（配置）」「B（兼務）」「C（嘱託）」）</t>
    <rPh sb="5" eb="7">
      <t>クブン</t>
    </rPh>
    <rPh sb="8" eb="10">
      <t>ニュウリョク</t>
    </rPh>
    <rPh sb="14" eb="16">
      <t>ハイチ</t>
    </rPh>
    <rPh sb="21" eb="23">
      <t>ケンム</t>
    </rPh>
    <rPh sb="28" eb="30">
      <t>ショクタク</t>
    </rPh>
    <phoneticPr fontId="10"/>
  </si>
  <si>
    <t>該当有無（有の場合は"○"、無の場合は"×"）</t>
    <rPh sb="0" eb="2">
      <t>ガイトウ</t>
    </rPh>
    <rPh sb="2" eb="4">
      <t>ウム</t>
    </rPh>
    <rPh sb="5" eb="6">
      <t>アリ</t>
    </rPh>
    <rPh sb="7" eb="9">
      <t>バアイ</t>
    </rPh>
    <rPh sb="14" eb="15">
      <t>ナ</t>
    </rPh>
    <rPh sb="16" eb="18">
      <t>バアイ</t>
    </rPh>
    <phoneticPr fontId="10"/>
  </si>
  <si>
    <t>…f</t>
    <phoneticPr fontId="4"/>
  </si>
  <si>
    <t>…h</t>
    <phoneticPr fontId="4"/>
  </si>
  <si>
    <t>…g</t>
    <phoneticPr fontId="4"/>
  </si>
  <si>
    <t>②幼児数（3歳児以上の月平均数）</t>
    <rPh sb="1" eb="3">
      <t>ヨウジ</t>
    </rPh>
    <rPh sb="3" eb="4">
      <t>スウ</t>
    </rPh>
    <rPh sb="6" eb="7">
      <t>サイ</t>
    </rPh>
    <rPh sb="7" eb="8">
      <t>ジ</t>
    </rPh>
    <rPh sb="8" eb="10">
      <t>イジョウ</t>
    </rPh>
    <rPh sb="11" eb="14">
      <t>ツキヘイキン</t>
    </rPh>
    <rPh sb="14" eb="15">
      <t>スウ</t>
    </rPh>
    <phoneticPr fontId="10"/>
  </si>
  <si>
    <t>①×②</t>
    <phoneticPr fontId="4"/>
  </si>
  <si>
    <t>①×４人</t>
    <rPh sb="3" eb="4">
      <t>ニン</t>
    </rPh>
    <phoneticPr fontId="4"/>
  </si>
  <si>
    <t>②月平均児童数</t>
    <rPh sb="1" eb="2">
      <t>ツキ</t>
    </rPh>
    <rPh sb="2" eb="4">
      <t>ヘイキン</t>
    </rPh>
    <rPh sb="4" eb="6">
      <t>ジドウ</t>
    </rPh>
    <rPh sb="6" eb="7">
      <t>スウ</t>
    </rPh>
    <phoneticPr fontId="10"/>
  </si>
  <si>
    <t>①児童数</t>
    <rPh sb="1" eb="3">
      <t>ジドウ</t>
    </rPh>
    <rPh sb="3" eb="4">
      <t>スウ</t>
    </rPh>
    <phoneticPr fontId="10"/>
  </si>
  <si>
    <t>②補助基準額
（児童１人あたり）</t>
    <rPh sb="1" eb="3">
      <t>ホジョ</t>
    </rPh>
    <rPh sb="3" eb="5">
      <t>キジュン</t>
    </rPh>
    <rPh sb="5" eb="6">
      <t>ガク</t>
    </rPh>
    <rPh sb="8" eb="10">
      <t>ジドウ</t>
    </rPh>
    <rPh sb="11" eb="12">
      <t>ニン</t>
    </rPh>
    <phoneticPr fontId="10"/>
  </si>
  <si>
    <t>補助額
（①×②）</t>
    <rPh sb="0" eb="2">
      <t>ホジョ</t>
    </rPh>
    <rPh sb="2" eb="3">
      <t>ガク</t>
    </rPh>
    <phoneticPr fontId="10"/>
  </si>
  <si>
    <t>＜補助額＞</t>
    <rPh sb="1" eb="3">
      <t>ホジョ</t>
    </rPh>
    <rPh sb="3" eb="4">
      <t>ガク</t>
    </rPh>
    <phoneticPr fontId="4"/>
  </si>
  <si>
    <t>①対象月数</t>
    <rPh sb="1" eb="3">
      <t>タイショウ</t>
    </rPh>
    <rPh sb="3" eb="4">
      <t>ツキ</t>
    </rPh>
    <rPh sb="4" eb="5">
      <t>カズ</t>
    </rPh>
    <phoneticPr fontId="10"/>
  </si>
  <si>
    <t>③保育支援者が園外保育等の見守り等に取り組む場合の月数</t>
    <rPh sb="1" eb="3">
      <t>ホイク</t>
    </rPh>
    <rPh sb="3" eb="5">
      <t>シエン</t>
    </rPh>
    <rPh sb="5" eb="6">
      <t>シャ</t>
    </rPh>
    <rPh sb="7" eb="8">
      <t>エン</t>
    </rPh>
    <rPh sb="8" eb="9">
      <t>ガイ</t>
    </rPh>
    <rPh sb="9" eb="11">
      <t>ホイク</t>
    </rPh>
    <rPh sb="11" eb="12">
      <t>トウ</t>
    </rPh>
    <rPh sb="13" eb="15">
      <t>ミマモ</t>
    </rPh>
    <rPh sb="16" eb="17">
      <t>トウ</t>
    </rPh>
    <rPh sb="18" eb="19">
      <t>ト</t>
    </rPh>
    <rPh sb="20" eb="21">
      <t>ク</t>
    </rPh>
    <rPh sb="22" eb="24">
      <t>バアイ</t>
    </rPh>
    <rPh sb="25" eb="27">
      <t>ツキスウ</t>
    </rPh>
    <phoneticPr fontId="10"/>
  </si>
  <si>
    <t>④補助基準額</t>
    <rPh sb="1" eb="3">
      <t>ホジョ</t>
    </rPh>
    <rPh sb="3" eb="5">
      <t>キジュン</t>
    </rPh>
    <rPh sb="5" eb="6">
      <t>ガク</t>
    </rPh>
    <phoneticPr fontId="10"/>
  </si>
  <si>
    <t>②の合計と④とを比べて低い方の額</t>
    <rPh sb="2" eb="4">
      <t>ゴウケイ</t>
    </rPh>
    <rPh sb="8" eb="9">
      <t>クラ</t>
    </rPh>
    <rPh sb="11" eb="12">
      <t>ヒク</t>
    </rPh>
    <rPh sb="13" eb="14">
      <t>ホウ</t>
    </rPh>
    <rPh sb="15" eb="16">
      <t>ガク</t>
    </rPh>
    <phoneticPr fontId="10"/>
  </si>
  <si>
    <t>・・・⑤</t>
    <phoneticPr fontId="10"/>
  </si>
  <si>
    <t>②園外保育等の見守り等に取り組む場合の月数</t>
    <rPh sb="1" eb="5">
      <t>エンガイホイク</t>
    </rPh>
    <rPh sb="5" eb="6">
      <t>トウ</t>
    </rPh>
    <rPh sb="7" eb="9">
      <t>ミマモ</t>
    </rPh>
    <rPh sb="10" eb="11">
      <t>トウ</t>
    </rPh>
    <rPh sb="12" eb="13">
      <t>ト</t>
    </rPh>
    <rPh sb="14" eb="15">
      <t>ク</t>
    </rPh>
    <rPh sb="16" eb="18">
      <t>バアイ</t>
    </rPh>
    <rPh sb="19" eb="21">
      <t>ツキスウ</t>
    </rPh>
    <phoneticPr fontId="10"/>
  </si>
  <si>
    <t>④申請可否
（（１）③を実施しない場合は"○"、実施する場合は"×"）</t>
    <rPh sb="1" eb="3">
      <t>シンセイ</t>
    </rPh>
    <rPh sb="3" eb="5">
      <t>カヒ</t>
    </rPh>
    <rPh sb="12" eb="14">
      <t>ジッシ</t>
    </rPh>
    <rPh sb="17" eb="19">
      <t>バアイ</t>
    </rPh>
    <rPh sb="24" eb="26">
      <t>ジッシ</t>
    </rPh>
    <rPh sb="28" eb="30">
      <t>バアイ</t>
    </rPh>
    <phoneticPr fontId="10"/>
  </si>
  <si>
    <t>⑤補助額
（①と③を比べて低い方の額、ただし④が"×"の場合は0円）</t>
    <rPh sb="1" eb="3">
      <t>ホジョ</t>
    </rPh>
    <rPh sb="3" eb="4">
      <t>ガク</t>
    </rPh>
    <rPh sb="10" eb="11">
      <t>クラ</t>
    </rPh>
    <rPh sb="13" eb="14">
      <t>ヒク</t>
    </rPh>
    <rPh sb="15" eb="16">
      <t>ホウ</t>
    </rPh>
    <rPh sb="17" eb="18">
      <t>ガク</t>
    </rPh>
    <rPh sb="28" eb="30">
      <t>バアイ</t>
    </rPh>
    <rPh sb="32" eb="33">
      <t>エン</t>
    </rPh>
    <phoneticPr fontId="10"/>
  </si>
  <si>
    <t>担当保育支援者No.</t>
    <rPh sb="0" eb="2">
      <t>タントウ</t>
    </rPh>
    <rPh sb="2" eb="4">
      <t>ホイク</t>
    </rPh>
    <rPh sb="4" eb="7">
      <t>シエンシャ</t>
    </rPh>
    <phoneticPr fontId="10"/>
  </si>
  <si>
    <t>（１）保育支援者の配置</t>
    <rPh sb="3" eb="5">
      <t>ホイク</t>
    </rPh>
    <rPh sb="5" eb="7">
      <t>シエン</t>
    </rPh>
    <rPh sb="7" eb="8">
      <t>シャ</t>
    </rPh>
    <rPh sb="9" eb="11">
      <t>ハイチ</t>
    </rPh>
    <phoneticPr fontId="4"/>
  </si>
  <si>
    <t>③補助基準額
（45,000円×②）</t>
    <rPh sb="1" eb="3">
      <t>ホジョ</t>
    </rPh>
    <rPh sb="3" eb="5">
      <t>キジュン</t>
    </rPh>
    <rPh sb="5" eb="6">
      <t>ガク</t>
    </rPh>
    <rPh sb="14" eb="15">
      <t>エン</t>
    </rPh>
    <phoneticPr fontId="10"/>
  </si>
  <si>
    <t>担当業務</t>
    <rPh sb="0" eb="2">
      <t>タントウ</t>
    </rPh>
    <rPh sb="2" eb="4">
      <t>ギョウム</t>
    </rPh>
    <phoneticPr fontId="4"/>
  </si>
  <si>
    <t>↓担当業務エラーチェック↓</t>
    <rPh sb="1" eb="3">
      <t>タントウ</t>
    </rPh>
    <rPh sb="3" eb="5">
      <t>ギョウム</t>
    </rPh>
    <phoneticPr fontId="4"/>
  </si>
  <si>
    <t>家庭支援</t>
    <rPh sb="0" eb="2">
      <t>カテイ</t>
    </rPh>
    <rPh sb="2" eb="4">
      <t>シエン</t>
    </rPh>
    <phoneticPr fontId="4"/>
  </si>
  <si>
    <t>①「担任配慮」の児童の延べ在籍月数</t>
    <rPh sb="2" eb="4">
      <t>タンニン</t>
    </rPh>
    <rPh sb="4" eb="6">
      <t>ハイリョ</t>
    </rPh>
    <rPh sb="8" eb="10">
      <t>ジドウ</t>
    </rPh>
    <rPh sb="11" eb="12">
      <t>ノ</t>
    </rPh>
    <rPh sb="13" eb="15">
      <t>ザイセキ</t>
    </rPh>
    <rPh sb="15" eb="17">
      <t>ツキスウ</t>
    </rPh>
    <phoneticPr fontId="4"/>
  </si>
  <si>
    <t>①補助対象月数</t>
    <rPh sb="1" eb="3">
      <t>ホジョ</t>
    </rPh>
    <rPh sb="3" eb="5">
      <t>タイショウ</t>
    </rPh>
    <rPh sb="5" eb="6">
      <t>ツキ</t>
    </rPh>
    <rPh sb="6" eb="7">
      <t>カズ</t>
    </rPh>
    <phoneticPr fontId="10"/>
  </si>
  <si>
    <t>認定区分</t>
    <rPh sb="0" eb="2">
      <t>ニンテイ</t>
    </rPh>
    <rPh sb="2" eb="4">
      <t>クブン</t>
    </rPh>
    <phoneticPr fontId="4"/>
  </si>
  <si>
    <t>1号</t>
  </si>
  <si>
    <t>対象月数
（④+⑤）</t>
    <rPh sb="0" eb="2">
      <t>タイショウ</t>
    </rPh>
    <rPh sb="2" eb="4">
      <t>ツキスウ</t>
    </rPh>
    <phoneticPr fontId="4"/>
  </si>
  <si>
    <t>対象月数
（⑧+⑨）</t>
    <rPh sb="0" eb="2">
      <t>タイショウ</t>
    </rPh>
    <rPh sb="2" eb="4">
      <t>ツキスウ</t>
    </rPh>
    <phoneticPr fontId="4"/>
  </si>
  <si>
    <r>
      <t>ア．保育短時間認定（7：00～9：00）　</t>
    </r>
    <r>
      <rPr>
        <b/>
        <i/>
        <sz val="11"/>
        <color indexed="10"/>
        <rFont val="游ゴシック"/>
        <family val="3"/>
        <charset val="128"/>
        <scheme val="minor"/>
      </rPr>
      <t>※短時間認定に係る経費を計上しない場合は入力不要</t>
    </r>
    <rPh sb="2" eb="4">
      <t>ホイク</t>
    </rPh>
    <rPh sb="4" eb="7">
      <t>タンジカン</t>
    </rPh>
    <rPh sb="7" eb="9">
      <t>ニンテイ</t>
    </rPh>
    <rPh sb="22" eb="25">
      <t>タンジカン</t>
    </rPh>
    <rPh sb="25" eb="27">
      <t>ニンテイ</t>
    </rPh>
    <rPh sb="28" eb="29">
      <t>カカ</t>
    </rPh>
    <rPh sb="30" eb="32">
      <t>ケイヒ</t>
    </rPh>
    <rPh sb="33" eb="35">
      <t>ケイジョウ</t>
    </rPh>
    <rPh sb="38" eb="40">
      <t>バアイ</t>
    </rPh>
    <rPh sb="41" eb="43">
      <t>ニュウリョク</t>
    </rPh>
    <rPh sb="43" eb="45">
      <t>フヨウ</t>
    </rPh>
    <phoneticPr fontId="10"/>
  </si>
  <si>
    <r>
      <t>イ．保育短時間認定（17：00～18：00）　</t>
    </r>
    <r>
      <rPr>
        <b/>
        <i/>
        <sz val="11"/>
        <color indexed="10"/>
        <rFont val="游ゴシック"/>
        <family val="3"/>
        <charset val="128"/>
        <scheme val="minor"/>
      </rPr>
      <t>※短時間認定に係る経費を計上しない場合は入力不要</t>
    </r>
    <rPh sb="2" eb="4">
      <t>ホイク</t>
    </rPh>
    <rPh sb="4" eb="7">
      <t>タンジカン</t>
    </rPh>
    <rPh sb="7" eb="9">
      <t>ニンテイ</t>
    </rPh>
    <rPh sb="27" eb="29">
      <t>ニンテイ</t>
    </rPh>
    <phoneticPr fontId="10"/>
  </si>
  <si>
    <t>担当職員No.</t>
    <rPh sb="0" eb="2">
      <t>タントウ</t>
    </rPh>
    <rPh sb="2" eb="4">
      <t>ショクイン</t>
    </rPh>
    <phoneticPr fontId="4"/>
  </si>
  <si>
    <t>合計</t>
    <rPh sb="0" eb="2">
      <t>ゴウケイ</t>
    </rPh>
    <phoneticPr fontId="4"/>
  </si>
  <si>
    <t>利用定員</t>
    <rPh sb="0" eb="2">
      <t>リヨウ</t>
    </rPh>
    <rPh sb="2" eb="4">
      <t>テイイン</t>
    </rPh>
    <phoneticPr fontId="4"/>
  </si>
  <si>
    <t>②
利用料　計
（①×2,200円）</t>
    <rPh sb="2" eb="5">
      <t>リヨウリョウ</t>
    </rPh>
    <rPh sb="6" eb="7">
      <t>ケイ</t>
    </rPh>
    <rPh sb="16" eb="17">
      <t>エン</t>
    </rPh>
    <phoneticPr fontId="10"/>
  </si>
  <si>
    <t>④
延長保育料　計
（③×200円）</t>
    <rPh sb="2" eb="4">
      <t>エンチョウ</t>
    </rPh>
    <rPh sb="4" eb="7">
      <t>ホイクリョウ</t>
    </rPh>
    <rPh sb="8" eb="9">
      <t>ケイ</t>
    </rPh>
    <rPh sb="16" eb="17">
      <t>エン</t>
    </rPh>
    <phoneticPr fontId="10"/>
  </si>
  <si>
    <t>⑥
飲食費　計
（⑤×400円）</t>
    <rPh sb="2" eb="5">
      <t>インショクヒ</t>
    </rPh>
    <rPh sb="6" eb="7">
      <t>ケイ</t>
    </rPh>
    <rPh sb="14" eb="15">
      <t>エン</t>
    </rPh>
    <phoneticPr fontId="10"/>
  </si>
  <si>
    <t>⑦
収入額　計
（②＋④＋⑥）</t>
    <rPh sb="2" eb="4">
      <t>シュウニュウ</t>
    </rPh>
    <rPh sb="4" eb="5">
      <t>ガク</t>
    </rPh>
    <rPh sb="6" eb="7">
      <t>ケイ</t>
    </rPh>
    <phoneticPr fontId="4"/>
  </si>
  <si>
    <t>職員配置の4月時点の常勤相当の人数</t>
    <rPh sb="0" eb="2">
      <t>ショクイン</t>
    </rPh>
    <rPh sb="2" eb="4">
      <t>ハイチ</t>
    </rPh>
    <rPh sb="6" eb="7">
      <t>ガツ</t>
    </rPh>
    <rPh sb="7" eb="9">
      <t>ジテン</t>
    </rPh>
    <rPh sb="10" eb="12">
      <t>ジョウキン</t>
    </rPh>
    <rPh sb="12" eb="14">
      <t>ソウトウ</t>
    </rPh>
    <rPh sb="15" eb="17">
      <t>ニンズウ</t>
    </rPh>
    <phoneticPr fontId="10"/>
  </si>
  <si>
    <t>３歳児以上
の月平均
(市内)</t>
    <rPh sb="1" eb="2">
      <t>サイ</t>
    </rPh>
    <rPh sb="2" eb="3">
      <t>ジ</t>
    </rPh>
    <rPh sb="3" eb="5">
      <t>イジョウ</t>
    </rPh>
    <rPh sb="7" eb="8">
      <t>ツキ</t>
    </rPh>
    <rPh sb="8" eb="10">
      <t>ヘイキン</t>
    </rPh>
    <rPh sb="12" eb="14">
      <t>シナイ</t>
    </rPh>
    <phoneticPr fontId="10"/>
  </si>
  <si>
    <t>各月初日の職員配置
（配置している場合は"○"を選択）</t>
    <rPh sb="11" eb="13">
      <t>ハイチ</t>
    </rPh>
    <rPh sb="17" eb="19">
      <t>バアイ</t>
    </rPh>
    <rPh sb="24" eb="26">
      <t>センタク</t>
    </rPh>
    <phoneticPr fontId="10"/>
  </si>
  <si>
    <t>④対象人数
（(b)②－③）</t>
    <rPh sb="1" eb="3">
      <t>タイショウ</t>
    </rPh>
    <rPh sb="3" eb="5">
      <t>ニンズウ</t>
    </rPh>
    <phoneticPr fontId="4"/>
  </si>
  <si>
    <t>①基準単価
保育士・幼稚園教諭・保育教諭
＝297,500円
看護師
＝311,800円</t>
    <rPh sb="1" eb="3">
      <t>キジュン</t>
    </rPh>
    <rPh sb="3" eb="5">
      <t>タンカ</t>
    </rPh>
    <phoneticPr fontId="10"/>
  </si>
  <si>
    <t>担当業務
及び資格</t>
    <rPh sb="0" eb="2">
      <t>タントウ</t>
    </rPh>
    <rPh sb="2" eb="4">
      <t>ギョウム</t>
    </rPh>
    <rPh sb="5" eb="6">
      <t>オヨ</t>
    </rPh>
    <rPh sb="7" eb="9">
      <t>シカク</t>
    </rPh>
    <phoneticPr fontId="4"/>
  </si>
  <si>
    <t>加配(保育士)</t>
    <rPh sb="0" eb="2">
      <t>カハイ</t>
    </rPh>
    <rPh sb="5" eb="6">
      <t>シ</t>
    </rPh>
    <phoneticPr fontId="4"/>
  </si>
  <si>
    <t>③年間バス借上台数
（②÷40）×3</t>
    <rPh sb="1" eb="3">
      <t>ネンカン</t>
    </rPh>
    <rPh sb="5" eb="6">
      <t>カ</t>
    </rPh>
    <rPh sb="6" eb="7">
      <t>ア</t>
    </rPh>
    <rPh sb="7" eb="9">
      <t>ダイスウ</t>
    </rPh>
    <phoneticPr fontId="10"/>
  </si>
  <si>
    <t>(　月分）</t>
    <rPh sb="2" eb="3">
      <t>ツキ</t>
    </rPh>
    <rPh sb="3" eb="4">
      <t>ブン</t>
    </rPh>
    <phoneticPr fontId="10"/>
  </si>
  <si>
    <t>【加算】主任代替</t>
    <rPh sb="1" eb="3">
      <t>カサン</t>
    </rPh>
    <rPh sb="4" eb="6">
      <t>シュニン</t>
    </rPh>
    <rPh sb="6" eb="8">
      <t>ダイタイ</t>
    </rPh>
    <phoneticPr fontId="10"/>
  </si>
  <si>
    <t>【加算】療育支援</t>
    <rPh sb="1" eb="3">
      <t>カサン</t>
    </rPh>
    <rPh sb="4" eb="6">
      <t>リョウイク</t>
    </rPh>
    <rPh sb="6" eb="8">
      <t>シエン</t>
    </rPh>
    <phoneticPr fontId="10"/>
  </si>
  <si>
    <t>【加算】高齢者等活躍</t>
    <rPh sb="1" eb="3">
      <t>カサン</t>
    </rPh>
    <rPh sb="4" eb="7">
      <t>コウレイシャ</t>
    </rPh>
    <rPh sb="7" eb="8">
      <t>トウ</t>
    </rPh>
    <rPh sb="8" eb="10">
      <t>カツヤク</t>
    </rPh>
    <phoneticPr fontId="10"/>
  </si>
  <si>
    <t>【加算】講師配置</t>
    <rPh sb="1" eb="3">
      <t>カサン</t>
    </rPh>
    <rPh sb="4" eb="6">
      <t>コウシ</t>
    </rPh>
    <rPh sb="6" eb="8">
      <t>ハイチ</t>
    </rPh>
    <phoneticPr fontId="10"/>
  </si>
  <si>
    <t>【加算】チーム</t>
    <rPh sb="1" eb="3">
      <t>カサン</t>
    </rPh>
    <phoneticPr fontId="10"/>
  </si>
  <si>
    <t>【加算】指導充実</t>
    <rPh sb="1" eb="3">
      <t>カサン</t>
    </rPh>
    <rPh sb="4" eb="6">
      <t>シドウ</t>
    </rPh>
    <rPh sb="6" eb="8">
      <t>ジュウジツ</t>
    </rPh>
    <phoneticPr fontId="10"/>
  </si>
  <si>
    <t>【加算】栄養管理加算A</t>
    <rPh sb="4" eb="6">
      <t>エイヨウ</t>
    </rPh>
    <rPh sb="6" eb="8">
      <t>カンリ</t>
    </rPh>
    <rPh sb="8" eb="10">
      <t>カサン</t>
    </rPh>
    <phoneticPr fontId="4"/>
  </si>
  <si>
    <t>調理1＋【加算】栄養管理加算B</t>
    <rPh sb="0" eb="2">
      <t>チョウリ</t>
    </rPh>
    <rPh sb="8" eb="10">
      <t>エイヨウ</t>
    </rPh>
    <rPh sb="10" eb="12">
      <t>カンリ</t>
    </rPh>
    <rPh sb="12" eb="14">
      <t>カサン</t>
    </rPh>
    <phoneticPr fontId="10"/>
  </si>
  <si>
    <t>調理2＋【加算】栄養管理加算B</t>
    <rPh sb="0" eb="2">
      <t>チョウリ</t>
    </rPh>
    <phoneticPr fontId="10"/>
  </si>
  <si>
    <t>調理3＋【加算】栄養管理加算B</t>
    <rPh sb="0" eb="2">
      <t>チョウリ</t>
    </rPh>
    <phoneticPr fontId="10"/>
  </si>
  <si>
    <t>アレルギー＋【加算】栄養管理加算B</t>
    <rPh sb="10" eb="14">
      <t>エイヨウカンリ</t>
    </rPh>
    <rPh sb="14" eb="16">
      <t>カサン</t>
    </rPh>
    <phoneticPr fontId="10"/>
  </si>
  <si>
    <t>【保育体制強化事業】保育支援</t>
    <rPh sb="1" eb="3">
      <t>ホイク</t>
    </rPh>
    <rPh sb="3" eb="5">
      <t>タイセイ</t>
    </rPh>
    <rPh sb="5" eb="7">
      <t>キョウカ</t>
    </rPh>
    <rPh sb="7" eb="9">
      <t>ジギョウ</t>
    </rPh>
    <rPh sb="10" eb="12">
      <t>ホイク</t>
    </rPh>
    <rPh sb="12" eb="14">
      <t>シエン</t>
    </rPh>
    <phoneticPr fontId="10"/>
  </si>
  <si>
    <t>【保育体制強化事業】保育支援＋キッズガード</t>
    <rPh sb="10" eb="12">
      <t>ホイク</t>
    </rPh>
    <rPh sb="12" eb="14">
      <t>シエン</t>
    </rPh>
    <phoneticPr fontId="10"/>
  </si>
  <si>
    <t>【保育体制強化事業】キッズガード</t>
    <phoneticPr fontId="4"/>
  </si>
  <si>
    <r>
      <rPr>
        <b/>
        <u val="double"/>
        <sz val="10"/>
        <color theme="1"/>
        <rFont val="游ゴシック"/>
        <family val="3"/>
        <charset val="128"/>
        <scheme val="minor"/>
      </rPr>
      <t>うち</t>
    </r>
    <r>
      <rPr>
        <sz val="10"/>
        <color theme="1"/>
        <rFont val="游ゴシック"/>
        <family val="3"/>
        <charset val="128"/>
        <scheme val="minor"/>
      </rPr>
      <t>長時間加算人数</t>
    </r>
    <rPh sb="2" eb="5">
      <t>チョウジカン</t>
    </rPh>
    <rPh sb="5" eb="7">
      <t>カサン</t>
    </rPh>
    <rPh sb="7" eb="9">
      <t>ニンズウ</t>
    </rPh>
    <phoneticPr fontId="10"/>
  </si>
  <si>
    <t>↓延べ人数＞長時間加算人数であるかのエラーチェック↓</t>
    <rPh sb="1" eb="2">
      <t>ノ</t>
    </rPh>
    <rPh sb="3" eb="5">
      <t>ニンズウ</t>
    </rPh>
    <rPh sb="6" eb="9">
      <t>チョウジカン</t>
    </rPh>
    <rPh sb="9" eb="11">
      <t>カサン</t>
    </rPh>
    <rPh sb="11" eb="13">
      <t>ニンズウ</t>
    </rPh>
    <phoneticPr fontId="4"/>
  </si>
  <si>
    <t>上限額（補助基準額の1/2）</t>
    <rPh sb="0" eb="3">
      <t>ジョウゲンガク</t>
    </rPh>
    <rPh sb="4" eb="6">
      <t>ホジョ</t>
    </rPh>
    <rPh sb="6" eb="8">
      <t>キジュン</t>
    </rPh>
    <rPh sb="8" eb="9">
      <t>ガク</t>
    </rPh>
    <phoneticPr fontId="4"/>
  </si>
  <si>
    <t>■保育短時間・標準時間認定（18：00～19：00　※20:00まで開園の施設は18:00～20:00）　</t>
    <rPh sb="1" eb="3">
      <t>ホイク</t>
    </rPh>
    <rPh sb="3" eb="6">
      <t>タンジカン</t>
    </rPh>
    <rPh sb="7" eb="9">
      <t>ヒョウジュン</t>
    </rPh>
    <rPh sb="9" eb="11">
      <t>ジカン</t>
    </rPh>
    <rPh sb="11" eb="13">
      <t>ニンテイ</t>
    </rPh>
    <phoneticPr fontId="10"/>
  </si>
  <si>
    <t>（２）担任配慮児童に係る加算額</t>
    <rPh sb="3" eb="5">
      <t>タンニン</t>
    </rPh>
    <rPh sb="5" eb="7">
      <t>ハイリョ</t>
    </rPh>
    <rPh sb="7" eb="9">
      <t>ジドウ</t>
    </rPh>
    <rPh sb="10" eb="11">
      <t>カカ</t>
    </rPh>
    <rPh sb="12" eb="15">
      <t>カサンガク</t>
    </rPh>
    <phoneticPr fontId="4"/>
  </si>
  <si>
    <t>（３）障害児保育受入促進事業</t>
    <phoneticPr fontId="4"/>
  </si>
  <si>
    <t>補助基準額</t>
    <rPh sb="0" eb="5">
      <t>ホジョキジュンガク</t>
    </rPh>
    <phoneticPr fontId="4"/>
  </si>
  <si>
    <t>補助額</t>
    <rPh sb="0" eb="2">
      <t>ホジョ</t>
    </rPh>
    <rPh sb="2" eb="3">
      <t>ガク</t>
    </rPh>
    <phoneticPr fontId="4"/>
  </si>
  <si>
    <t>計</t>
    <rPh sb="0" eb="1">
      <t>ケイ</t>
    </rPh>
    <phoneticPr fontId="4"/>
  </si>
  <si>
    <r>
      <t>※</t>
    </r>
    <r>
      <rPr>
        <b/>
        <u val="double"/>
        <sz val="9"/>
        <color rgb="FFFF0000"/>
        <rFont val="游ゴシック"/>
        <family val="3"/>
        <charset val="128"/>
        <scheme val="minor"/>
      </rPr>
      <t>本事業のみに係る支出</t>
    </r>
    <r>
      <rPr>
        <b/>
        <sz val="9"/>
        <color theme="1"/>
        <rFont val="游ゴシック"/>
        <family val="3"/>
        <charset val="128"/>
        <scheme val="minor"/>
      </rPr>
      <t>のみ記載可</t>
    </r>
    <rPh sb="1" eb="2">
      <t>ホン</t>
    </rPh>
    <rPh sb="2" eb="4">
      <t>ジギョウ</t>
    </rPh>
    <rPh sb="7" eb="8">
      <t>カカ</t>
    </rPh>
    <rPh sb="9" eb="11">
      <t>シシュツ</t>
    </rPh>
    <rPh sb="13" eb="15">
      <t>キサイ</t>
    </rPh>
    <rPh sb="15" eb="16">
      <t>カ</t>
    </rPh>
    <phoneticPr fontId="4"/>
  </si>
  <si>
    <t>①本事業による保育支援者の業務及び保育士の業務負担が軽減される内容</t>
    <rPh sb="1" eb="2">
      <t>ホン</t>
    </rPh>
    <rPh sb="2" eb="4">
      <t>ジギョウ</t>
    </rPh>
    <rPh sb="7" eb="9">
      <t>ホイク</t>
    </rPh>
    <rPh sb="9" eb="11">
      <t>シエン</t>
    </rPh>
    <rPh sb="11" eb="12">
      <t>シャ</t>
    </rPh>
    <rPh sb="13" eb="15">
      <t>ギョウム</t>
    </rPh>
    <rPh sb="15" eb="16">
      <t>オヨ</t>
    </rPh>
    <phoneticPr fontId="4"/>
  </si>
  <si>
    <r>
      <t>■保育体制強化事業　実施計画書　</t>
    </r>
    <r>
      <rPr>
        <b/>
        <sz val="11"/>
        <color rgb="FFFF0000"/>
        <rFont val="游ゴシック"/>
        <family val="3"/>
        <charset val="128"/>
        <scheme val="minor"/>
      </rPr>
      <t>※R4～入力必須</t>
    </r>
    <rPh sb="1" eb="3">
      <t>ホイク</t>
    </rPh>
    <rPh sb="3" eb="5">
      <t>タイセイ</t>
    </rPh>
    <rPh sb="5" eb="7">
      <t>キョウカ</t>
    </rPh>
    <rPh sb="7" eb="9">
      <t>ジギョウ</t>
    </rPh>
    <rPh sb="10" eb="12">
      <t>ジッシ</t>
    </rPh>
    <rPh sb="12" eb="15">
      <t>ケイカクショ</t>
    </rPh>
    <rPh sb="20" eb="22">
      <t>ニュウリョク</t>
    </rPh>
    <rPh sb="22" eb="24">
      <t>ヒッス</t>
    </rPh>
    <phoneticPr fontId="10"/>
  </si>
  <si>
    <t>②職員の雇用管理や勤務環境の改善に関する取り組み（保育支援者の配置を除く。）</t>
    <rPh sb="1" eb="3">
      <t>ショクイン</t>
    </rPh>
    <rPh sb="4" eb="6">
      <t>コヨウ</t>
    </rPh>
    <rPh sb="6" eb="8">
      <t>カンリ</t>
    </rPh>
    <rPh sb="9" eb="11">
      <t>キンム</t>
    </rPh>
    <rPh sb="11" eb="13">
      <t>カンキョウ</t>
    </rPh>
    <rPh sb="14" eb="16">
      <t>カイゼン</t>
    </rPh>
    <rPh sb="17" eb="18">
      <t>カン</t>
    </rPh>
    <rPh sb="20" eb="21">
      <t>ト</t>
    </rPh>
    <rPh sb="22" eb="23">
      <t>ク</t>
    </rPh>
    <rPh sb="25" eb="27">
      <t>ホイク</t>
    </rPh>
    <rPh sb="27" eb="30">
      <t>シエンシャ</t>
    </rPh>
    <rPh sb="31" eb="33">
      <t>ハイチ</t>
    </rPh>
    <rPh sb="34" eb="35">
      <t>ノゾ</t>
    </rPh>
    <phoneticPr fontId="4"/>
  </si>
  <si>
    <t>計</t>
    <rPh sb="0" eb="1">
      <t>ケイ</t>
    </rPh>
    <phoneticPr fontId="4"/>
  </si>
  <si>
    <t>①謝礼金、担当業務「【保育体制強化事業】キッズガード」の職員の給与、委託料の金額</t>
    <rPh sb="1" eb="4">
      <t>シャレイキン</t>
    </rPh>
    <rPh sb="31" eb="33">
      <t>キュウヨ</t>
    </rPh>
    <rPh sb="34" eb="37">
      <t>イタクリョウ</t>
    </rPh>
    <rPh sb="38" eb="40">
      <t>キンガク</t>
    </rPh>
    <phoneticPr fontId="10"/>
  </si>
  <si>
    <t>品目</t>
    <rPh sb="0" eb="2">
      <t>ヒンモク</t>
    </rPh>
    <phoneticPr fontId="4"/>
  </si>
  <si>
    <t>※「保育所」または「幼保連携型認定こども園」のみ対象</t>
    <rPh sb="2" eb="4">
      <t>ホイク</t>
    </rPh>
    <rPh sb="24" eb="26">
      <t>タイショウ</t>
    </rPh>
    <phoneticPr fontId="4"/>
  </si>
  <si>
    <t>…a+b+c+d+e+f+g+h</t>
    <phoneticPr fontId="4"/>
  </si>
  <si>
    <r>
      <t>利用料</t>
    </r>
    <r>
      <rPr>
        <b/>
        <sz val="8"/>
        <color rgb="FFFF0000"/>
        <rFont val="游ゴシック"/>
        <family val="3"/>
        <charset val="128"/>
        <scheme val="minor"/>
      </rPr>
      <t>※入力必須</t>
    </r>
    <rPh sb="0" eb="3">
      <t>リヨウリョウ</t>
    </rPh>
    <rPh sb="4" eb="6">
      <t>ニュウリョク</t>
    </rPh>
    <rPh sb="6" eb="8">
      <t>ヒッス</t>
    </rPh>
    <phoneticPr fontId="10"/>
  </si>
  <si>
    <r>
      <t>（エ）在園児以外（市内のみ）</t>
    </r>
    <r>
      <rPr>
        <u val="double"/>
        <sz val="10"/>
        <color theme="1"/>
        <rFont val="游ゴシック"/>
        <family val="3"/>
        <charset val="128"/>
        <scheme val="minor"/>
      </rPr>
      <t>※（オ）を除く</t>
    </r>
    <rPh sb="3" eb="4">
      <t>ザイ</t>
    </rPh>
    <rPh sb="4" eb="5">
      <t>エン</t>
    </rPh>
    <rPh sb="5" eb="6">
      <t>ジ</t>
    </rPh>
    <rPh sb="6" eb="8">
      <t>イガイ</t>
    </rPh>
    <rPh sb="9" eb="11">
      <t>シナイ</t>
    </rPh>
    <phoneticPr fontId="10"/>
  </si>
  <si>
    <r>
      <t>■在園児（他市含む）</t>
    </r>
    <r>
      <rPr>
        <u val="double"/>
        <sz val="10"/>
        <color theme="1"/>
        <rFont val="游ゴシック"/>
        <family val="3"/>
        <charset val="128"/>
        <scheme val="minor"/>
      </rPr>
      <t>※（オ）を除く</t>
    </r>
    <rPh sb="1" eb="2">
      <t>ザイ</t>
    </rPh>
    <rPh sb="2" eb="3">
      <t>エン</t>
    </rPh>
    <rPh sb="3" eb="4">
      <t>ジ</t>
    </rPh>
    <rPh sb="5" eb="7">
      <t>タシ</t>
    </rPh>
    <rPh sb="7" eb="8">
      <t>フク</t>
    </rPh>
    <phoneticPr fontId="10"/>
  </si>
  <si>
    <r>
      <t>■在園児（市内のみ）</t>
    </r>
    <r>
      <rPr>
        <u val="double"/>
        <sz val="10"/>
        <color theme="1"/>
        <rFont val="游ゴシック"/>
        <family val="3"/>
        <charset val="128"/>
        <scheme val="minor"/>
      </rPr>
      <t>※（オ）を除く</t>
    </r>
    <rPh sb="1" eb="2">
      <t>ザイ</t>
    </rPh>
    <rPh sb="2" eb="3">
      <t>エン</t>
    </rPh>
    <rPh sb="3" eb="4">
      <t>ジ</t>
    </rPh>
    <rPh sb="5" eb="7">
      <t>シナイ</t>
    </rPh>
    <rPh sb="15" eb="16">
      <t>ノゾ</t>
    </rPh>
    <phoneticPr fontId="10"/>
  </si>
  <si>
    <t>待機児童又は特別な支援を要する児童の受け入れ促進に資する措置以外の分</t>
    <rPh sb="0" eb="2">
      <t>タイキ</t>
    </rPh>
    <rPh sb="2" eb="4">
      <t>ジドウ</t>
    </rPh>
    <rPh sb="4" eb="5">
      <t>マタ</t>
    </rPh>
    <rPh sb="6" eb="8">
      <t>トクベツ</t>
    </rPh>
    <rPh sb="9" eb="11">
      <t>シエン</t>
    </rPh>
    <rPh sb="12" eb="13">
      <t>ヨウ</t>
    </rPh>
    <rPh sb="15" eb="17">
      <t>ジドウ</t>
    </rPh>
    <rPh sb="18" eb="19">
      <t>ウ</t>
    </rPh>
    <rPh sb="20" eb="21">
      <t>イ</t>
    </rPh>
    <rPh sb="22" eb="24">
      <t>ソクシン</t>
    </rPh>
    <rPh sb="25" eb="26">
      <t>シ</t>
    </rPh>
    <rPh sb="28" eb="30">
      <t>ソチ</t>
    </rPh>
    <rPh sb="30" eb="32">
      <t>イガイ</t>
    </rPh>
    <rPh sb="33" eb="34">
      <t>ブン</t>
    </rPh>
    <phoneticPr fontId="4"/>
  </si>
  <si>
    <t>待機児童又は特別な支援を要する児童の受け入れ促進に資する措置分</t>
    <rPh sb="30" eb="31">
      <t>ブン</t>
    </rPh>
    <phoneticPr fontId="4"/>
  </si>
  <si>
    <t>…A</t>
    <phoneticPr fontId="4"/>
  </si>
  <si>
    <t>…a</t>
    <phoneticPr fontId="4"/>
  </si>
  <si>
    <t>…B</t>
    <phoneticPr fontId="4"/>
  </si>
  <si>
    <t>…b</t>
    <phoneticPr fontId="4"/>
  </si>
  <si>
    <t>…C</t>
    <phoneticPr fontId="4"/>
  </si>
  <si>
    <t>…c</t>
    <phoneticPr fontId="4"/>
  </si>
  <si>
    <t>…D</t>
    <phoneticPr fontId="4"/>
  </si>
  <si>
    <t>…d</t>
    <phoneticPr fontId="4"/>
  </si>
  <si>
    <t>…E</t>
    <phoneticPr fontId="4"/>
  </si>
  <si>
    <t>…e</t>
    <phoneticPr fontId="4"/>
  </si>
  <si>
    <t>…F</t>
    <phoneticPr fontId="4"/>
  </si>
  <si>
    <t>…A+B+C+D+E+F</t>
    <phoneticPr fontId="4"/>
  </si>
  <si>
    <r>
      <t>■３歳児配置改善加算・満３歳児対応加配加算の有無　</t>
    </r>
    <r>
      <rPr>
        <b/>
        <u val="double"/>
        <sz val="10"/>
        <color rgb="FFFF0000"/>
        <rFont val="游ゴシック"/>
        <family val="3"/>
        <charset val="128"/>
        <scheme val="minor"/>
      </rPr>
      <t>※3歳児または満3歳児が在籍している施設は入力必須</t>
    </r>
    <rPh sb="2" eb="3">
      <t>サイ</t>
    </rPh>
    <rPh sb="3" eb="4">
      <t>ジ</t>
    </rPh>
    <rPh sb="4" eb="6">
      <t>ハイチ</t>
    </rPh>
    <rPh sb="6" eb="8">
      <t>カイゼン</t>
    </rPh>
    <rPh sb="8" eb="10">
      <t>カサン</t>
    </rPh>
    <rPh sb="11" eb="12">
      <t>マン</t>
    </rPh>
    <rPh sb="13" eb="14">
      <t>サイ</t>
    </rPh>
    <rPh sb="14" eb="15">
      <t>ジ</t>
    </rPh>
    <rPh sb="15" eb="17">
      <t>タイオウ</t>
    </rPh>
    <rPh sb="17" eb="19">
      <t>カハイ</t>
    </rPh>
    <rPh sb="19" eb="21">
      <t>カサン</t>
    </rPh>
    <rPh sb="22" eb="24">
      <t>ウム</t>
    </rPh>
    <rPh sb="27" eb="29">
      <t>サイジ</t>
    </rPh>
    <rPh sb="32" eb="33">
      <t>マン</t>
    </rPh>
    <rPh sb="34" eb="36">
      <t>サイジ</t>
    </rPh>
    <rPh sb="37" eb="39">
      <t>ザイセキ</t>
    </rPh>
    <rPh sb="43" eb="45">
      <t>シセツ</t>
    </rPh>
    <rPh sb="46" eb="48">
      <t>ニュウリョク</t>
    </rPh>
    <rPh sb="48" eb="50">
      <t>ヒッスウ</t>
    </rPh>
    <phoneticPr fontId="10"/>
  </si>
  <si>
    <t>内訳額</t>
    <rPh sb="0" eb="2">
      <t>ウチワケ</t>
    </rPh>
    <rPh sb="2" eb="3">
      <t>ガク</t>
    </rPh>
    <phoneticPr fontId="4"/>
  </si>
  <si>
    <r>
      <t>■各補助事業の申請有無　</t>
    </r>
    <r>
      <rPr>
        <sz val="11"/>
        <color theme="1"/>
        <rFont val="游ゴシック"/>
        <family val="3"/>
        <charset val="128"/>
        <scheme val="minor"/>
      </rPr>
      <t>※補助申請する事業は「申請の有無」欄にプルダウンで"○"を選択して入力してください。</t>
    </r>
    <rPh sb="1" eb="2">
      <t>カク</t>
    </rPh>
    <rPh sb="2" eb="4">
      <t>ホジョ</t>
    </rPh>
    <rPh sb="4" eb="6">
      <t>ジギョウ</t>
    </rPh>
    <rPh sb="7" eb="9">
      <t>シンセイ</t>
    </rPh>
    <rPh sb="9" eb="11">
      <t>ウム</t>
    </rPh>
    <rPh sb="13" eb="15">
      <t>ホジョ</t>
    </rPh>
    <rPh sb="15" eb="17">
      <t>シンセイ</t>
    </rPh>
    <rPh sb="23" eb="25">
      <t>シンセイ</t>
    </rPh>
    <phoneticPr fontId="4"/>
  </si>
  <si>
    <t>備考</t>
    <rPh sb="0" eb="2">
      <t>ビコウ</t>
    </rPh>
    <phoneticPr fontId="4"/>
  </si>
  <si>
    <r>
      <t xml:space="preserve">申請の有無
</t>
    </r>
    <r>
      <rPr>
        <sz val="10"/>
        <color theme="1"/>
        <rFont val="游ゴシック"/>
        <family val="3"/>
        <charset val="128"/>
        <scheme val="minor"/>
      </rPr>
      <t>（有の場合"○"）</t>
    </r>
    <rPh sb="0" eb="2">
      <t>シンセイ</t>
    </rPh>
    <rPh sb="3" eb="5">
      <t>ウム</t>
    </rPh>
    <rPh sb="7" eb="8">
      <t>アリ</t>
    </rPh>
    <rPh sb="9" eb="11">
      <t>バアイ</t>
    </rPh>
    <phoneticPr fontId="4"/>
  </si>
  <si>
    <r>
      <t>■障害児数　</t>
    </r>
    <r>
      <rPr>
        <b/>
        <u val="double"/>
        <sz val="10"/>
        <color rgb="FFFF0000"/>
        <rFont val="游ゴシック"/>
        <family val="3"/>
        <charset val="128"/>
        <scheme val="minor"/>
      </rPr>
      <t>※小規模保育事業Aまたは事業所内保育事業のうち障害児保育加算を適用する場合のみ入力</t>
    </r>
    <rPh sb="1" eb="3">
      <t>ショウガイ</t>
    </rPh>
    <rPh sb="3" eb="4">
      <t>ジ</t>
    </rPh>
    <rPh sb="4" eb="5">
      <t>スウ</t>
    </rPh>
    <rPh sb="7" eb="10">
      <t>ショウキボ</t>
    </rPh>
    <rPh sb="10" eb="12">
      <t>ホイク</t>
    </rPh>
    <rPh sb="12" eb="14">
      <t>ジギョウ</t>
    </rPh>
    <rPh sb="18" eb="21">
      <t>ジギョウショ</t>
    </rPh>
    <rPh sb="21" eb="22">
      <t>ナイ</t>
    </rPh>
    <rPh sb="22" eb="24">
      <t>ホイク</t>
    </rPh>
    <rPh sb="24" eb="26">
      <t>ジギョウ</t>
    </rPh>
    <rPh sb="45" eb="47">
      <t>ニュウリョク</t>
    </rPh>
    <phoneticPr fontId="10"/>
  </si>
  <si>
    <t>②収入予定額</t>
    <rPh sb="1" eb="3">
      <t>シュウニュウ</t>
    </rPh>
    <rPh sb="3" eb="5">
      <t>ヨテイ</t>
    </rPh>
    <rPh sb="5" eb="6">
      <t>ガク</t>
    </rPh>
    <phoneticPr fontId="4"/>
  </si>
  <si>
    <t>　　うち長時間加算対象延利用児童数①（市内のみ）</t>
    <rPh sb="4" eb="7">
      <t>チョウジカン</t>
    </rPh>
    <rPh sb="7" eb="9">
      <t>カサン</t>
    </rPh>
    <rPh sb="9" eb="11">
      <t>タイショウ</t>
    </rPh>
    <rPh sb="11" eb="12">
      <t>ノベ</t>
    </rPh>
    <rPh sb="12" eb="14">
      <t>リヨウ</t>
    </rPh>
    <rPh sb="14" eb="16">
      <t>ジドウ</t>
    </rPh>
    <rPh sb="16" eb="17">
      <t>スウ</t>
    </rPh>
    <rPh sb="19" eb="21">
      <t>シナイ</t>
    </rPh>
    <phoneticPr fontId="10"/>
  </si>
  <si>
    <t>　　うち長時間加算対象延利用児童数②（市内のみ）</t>
    <rPh sb="4" eb="7">
      <t>チョウジカン</t>
    </rPh>
    <rPh sb="7" eb="9">
      <t>カサン</t>
    </rPh>
    <rPh sb="9" eb="11">
      <t>タイショウ</t>
    </rPh>
    <rPh sb="11" eb="12">
      <t>ノベ</t>
    </rPh>
    <rPh sb="12" eb="14">
      <t>リヨウ</t>
    </rPh>
    <rPh sb="14" eb="16">
      <t>ジドウ</t>
    </rPh>
    <rPh sb="16" eb="17">
      <t>スウ</t>
    </rPh>
    <phoneticPr fontId="10"/>
  </si>
  <si>
    <t>　　うち長時間加算対象延利用児童数③（市内のみ）</t>
    <rPh sb="4" eb="7">
      <t>チョウジカン</t>
    </rPh>
    <rPh sb="7" eb="9">
      <t>カサン</t>
    </rPh>
    <rPh sb="9" eb="11">
      <t>タイショウ</t>
    </rPh>
    <rPh sb="11" eb="12">
      <t>ノベ</t>
    </rPh>
    <rPh sb="12" eb="14">
      <t>リヨウ</t>
    </rPh>
    <rPh sb="14" eb="16">
      <t>ジドウ</t>
    </rPh>
    <rPh sb="16" eb="17">
      <t>スウ</t>
    </rPh>
    <phoneticPr fontId="10"/>
  </si>
  <si>
    <t>　　うち長時間加算対象延利用児童数①（市内のみ）</t>
    <rPh sb="4" eb="7">
      <t>チョウジカン</t>
    </rPh>
    <rPh sb="7" eb="9">
      <t>カサン</t>
    </rPh>
    <rPh sb="9" eb="11">
      <t>タイショウ</t>
    </rPh>
    <rPh sb="11" eb="12">
      <t>ノベ</t>
    </rPh>
    <rPh sb="12" eb="14">
      <t>リヨウ</t>
    </rPh>
    <rPh sb="14" eb="16">
      <t>ジドウ</t>
    </rPh>
    <rPh sb="16" eb="17">
      <t>スウ</t>
    </rPh>
    <phoneticPr fontId="10"/>
  </si>
  <si>
    <t>①支出予定額</t>
    <rPh sb="1" eb="3">
      <t>シシュツ</t>
    </rPh>
    <rPh sb="3" eb="5">
      <t>ヨテイ</t>
    </rPh>
    <rPh sb="5" eb="6">
      <t>ガク</t>
    </rPh>
    <phoneticPr fontId="4"/>
  </si>
  <si>
    <t>支出予定額</t>
    <rPh sb="0" eb="2">
      <t>シシュツ</t>
    </rPh>
    <rPh sb="2" eb="4">
      <t>ヨテイ</t>
    </rPh>
    <rPh sb="4" eb="5">
      <t>ガク</t>
    </rPh>
    <phoneticPr fontId="4"/>
  </si>
  <si>
    <t>補助額
※③＜④の場合、補助額は③
※④＜③の場合、補助額は④＋⑤
※③＜0の場合、補助額は０</t>
    <rPh sb="0" eb="2">
      <t>ホジョ</t>
    </rPh>
    <rPh sb="2" eb="3">
      <t>ガク</t>
    </rPh>
    <rPh sb="9" eb="11">
      <t>バアイ</t>
    </rPh>
    <rPh sb="12" eb="14">
      <t>ホジョ</t>
    </rPh>
    <rPh sb="14" eb="15">
      <t>ガク</t>
    </rPh>
    <phoneticPr fontId="4"/>
  </si>
  <si>
    <r>
      <t xml:space="preserve">①利用延べ人数見込
【減免対象でない】
（18：01時点）
</t>
    </r>
    <r>
      <rPr>
        <sz val="8"/>
        <color theme="1"/>
        <rFont val="游ゴシック"/>
        <family val="3"/>
        <charset val="128"/>
        <scheme val="minor"/>
      </rPr>
      <t>※20:00まで開園の施設は18:01時点＋19:01時点</t>
    </r>
    <rPh sb="1" eb="3">
      <t>リヨウ</t>
    </rPh>
    <rPh sb="3" eb="4">
      <t>ノ</t>
    </rPh>
    <rPh sb="5" eb="7">
      <t>ニンズウ</t>
    </rPh>
    <rPh sb="7" eb="9">
      <t>ミコミ</t>
    </rPh>
    <rPh sb="26" eb="28">
      <t>ジテン</t>
    </rPh>
    <rPh sb="38" eb="40">
      <t>カイエン</t>
    </rPh>
    <rPh sb="41" eb="43">
      <t>シセツ</t>
    </rPh>
    <rPh sb="49" eb="51">
      <t>ジテン</t>
    </rPh>
    <rPh sb="57" eb="59">
      <t>ジテン</t>
    </rPh>
    <phoneticPr fontId="10"/>
  </si>
  <si>
    <t>③利用延べ人数見込合計
（①＋②）</t>
    <rPh sb="1" eb="3">
      <t>リヨウ</t>
    </rPh>
    <rPh sb="3" eb="4">
      <t>ノ</t>
    </rPh>
    <rPh sb="5" eb="7">
      <t>ニンズウ</t>
    </rPh>
    <rPh sb="7" eb="9">
      <t>ミコミ</t>
    </rPh>
    <rPh sb="9" eb="11">
      <t>ゴウケイ</t>
    </rPh>
    <phoneticPr fontId="10"/>
  </si>
  <si>
    <t>※事業実施にあたり追加的に発生するものでない費用（施設の賃料等）は対象外</t>
    <rPh sb="25" eb="27">
      <t>シセツ</t>
    </rPh>
    <rPh sb="28" eb="30">
      <t>チンリョウ</t>
    </rPh>
    <rPh sb="30" eb="31">
      <t>トウ</t>
    </rPh>
    <phoneticPr fontId="4"/>
  </si>
  <si>
    <t>※軽食費は延長保育分のみ計上可</t>
    <rPh sb="1" eb="3">
      <t>ケイショク</t>
    </rPh>
    <rPh sb="3" eb="4">
      <t>ヒ</t>
    </rPh>
    <rPh sb="5" eb="7">
      <t>エンチョウ</t>
    </rPh>
    <rPh sb="7" eb="9">
      <t>ホイク</t>
    </rPh>
    <rPh sb="9" eb="10">
      <t>ブン</t>
    </rPh>
    <rPh sb="12" eb="14">
      <t>ケイジョウ</t>
    </rPh>
    <rPh sb="14" eb="15">
      <t>カ</t>
    </rPh>
    <phoneticPr fontId="4"/>
  </si>
  <si>
    <t>補助額
※③＜④の場合、補助額は③
※④＜③の場合、補助額は④＋⑤
※③＜0の場合、補助額は０</t>
    <rPh sb="0" eb="2">
      <t>ホジョ</t>
    </rPh>
    <rPh sb="2" eb="3">
      <t>ガク</t>
    </rPh>
    <rPh sb="9" eb="11">
      <t>バアイ</t>
    </rPh>
    <rPh sb="12" eb="14">
      <t>ホジョ</t>
    </rPh>
    <rPh sb="14" eb="15">
      <t>ガク</t>
    </rPh>
    <rPh sb="23" eb="25">
      <t>バアイ</t>
    </rPh>
    <rPh sb="26" eb="28">
      <t>ホジョ</t>
    </rPh>
    <rPh sb="28" eb="29">
      <t>ガク</t>
    </rPh>
    <rPh sb="39" eb="41">
      <t>バアイ</t>
    </rPh>
    <rPh sb="42" eb="44">
      <t>ホジョ</t>
    </rPh>
    <rPh sb="44" eb="45">
      <t>ガク</t>
    </rPh>
    <phoneticPr fontId="4"/>
  </si>
  <si>
    <r>
      <t xml:space="preserve">栄養管理加算による加算額
</t>
    </r>
    <r>
      <rPr>
        <sz val="10"/>
        <color rgb="FFFF0000"/>
        <rFont val="游ゴシック"/>
        <family val="3"/>
        <charset val="128"/>
        <scheme val="minor"/>
      </rPr>
      <t>※担当業務「アレルギー＋【加算】栄養管理加算B」の職員を配置する場合のみ入力</t>
    </r>
    <rPh sb="0" eb="2">
      <t>エイヨウ</t>
    </rPh>
    <rPh sb="2" eb="4">
      <t>カンリ</t>
    </rPh>
    <rPh sb="4" eb="6">
      <t>カサン</t>
    </rPh>
    <rPh sb="9" eb="12">
      <t>カサンガク</t>
    </rPh>
    <rPh sb="14" eb="16">
      <t>タントウ</t>
    </rPh>
    <rPh sb="16" eb="18">
      <t>ギョウム</t>
    </rPh>
    <rPh sb="26" eb="28">
      <t>カサン</t>
    </rPh>
    <phoneticPr fontId="4"/>
  </si>
  <si>
    <r>
      <t>（１）人件費　</t>
    </r>
    <r>
      <rPr>
        <sz val="11"/>
        <color rgb="FFFF0000"/>
        <rFont val="游ゴシック"/>
        <family val="3"/>
        <charset val="128"/>
        <scheme val="minor"/>
      </rPr>
      <t>※必ず１名以上配置してください。</t>
    </r>
    <rPh sb="3" eb="6">
      <t>ジンケンヒ</t>
    </rPh>
    <rPh sb="8" eb="9">
      <t>カナラ</t>
    </rPh>
    <rPh sb="11" eb="14">
      <t>メイイジョウ</t>
    </rPh>
    <rPh sb="14" eb="16">
      <t>ハイチ</t>
    </rPh>
    <phoneticPr fontId="4"/>
  </si>
  <si>
    <r>
      <t>（１）人件費　</t>
    </r>
    <r>
      <rPr>
        <sz val="11"/>
        <color rgb="FFFF0000"/>
        <rFont val="游ゴシック"/>
        <family val="3"/>
        <charset val="128"/>
        <scheme val="minor"/>
      </rPr>
      <t>※必ず１名以上配置してください。</t>
    </r>
    <rPh sb="8" eb="9">
      <t>カナラ</t>
    </rPh>
    <rPh sb="11" eb="14">
      <t>メイイジョウ</t>
    </rPh>
    <rPh sb="14" eb="16">
      <t>ハイチ</t>
    </rPh>
    <phoneticPr fontId="4"/>
  </si>
  <si>
    <t>利用延べ人数
（①の合計）</t>
    <rPh sb="0" eb="2">
      <t>リヨウ</t>
    </rPh>
    <rPh sb="2" eb="3">
      <t>ノ</t>
    </rPh>
    <rPh sb="4" eb="6">
      <t>ニンズウ</t>
    </rPh>
    <rPh sb="10" eb="12">
      <t>ゴウケイ</t>
    </rPh>
    <phoneticPr fontId="4"/>
  </si>
  <si>
    <t>※軽食費は一時預かり事業（一般型）分のみ計上可</t>
    <rPh sb="1" eb="3">
      <t>ケイショク</t>
    </rPh>
    <rPh sb="3" eb="4">
      <t>ヒ</t>
    </rPh>
    <rPh sb="5" eb="7">
      <t>イチジ</t>
    </rPh>
    <rPh sb="7" eb="8">
      <t>アズ</t>
    </rPh>
    <rPh sb="10" eb="12">
      <t>ジギョウ</t>
    </rPh>
    <rPh sb="13" eb="16">
      <t>イッパンガタ</t>
    </rPh>
    <rPh sb="17" eb="18">
      <t>ブン</t>
    </rPh>
    <rPh sb="20" eb="22">
      <t>ケイジョウ</t>
    </rPh>
    <rPh sb="22" eb="23">
      <t>カ</t>
    </rPh>
    <phoneticPr fontId="4"/>
  </si>
  <si>
    <t>１９．保育体制強化事業</t>
    <rPh sb="3" eb="5">
      <t>ホイク</t>
    </rPh>
    <rPh sb="5" eb="7">
      <t>タイセイ</t>
    </rPh>
    <rPh sb="7" eb="9">
      <t>キョウカ</t>
    </rPh>
    <rPh sb="9" eb="11">
      <t>ジギョウ</t>
    </rPh>
    <phoneticPr fontId="4"/>
  </si>
  <si>
    <t>申請の有無</t>
    <rPh sb="0" eb="2">
      <t>シンセイ</t>
    </rPh>
    <rPh sb="3" eb="5">
      <t>ウム</t>
    </rPh>
    <phoneticPr fontId="4"/>
  </si>
  <si>
    <t>豊中市記入欄
（確認日）</t>
    <rPh sb="0" eb="2">
      <t>トヨナカ</t>
    </rPh>
    <rPh sb="2" eb="3">
      <t>シ</t>
    </rPh>
    <rPh sb="3" eb="5">
      <t>キニュウ</t>
    </rPh>
    <rPh sb="5" eb="6">
      <t>ラン</t>
    </rPh>
    <rPh sb="8" eb="10">
      <t>カクニン</t>
    </rPh>
    <rPh sb="10" eb="11">
      <t>ビ</t>
    </rPh>
    <phoneticPr fontId="4"/>
  </si>
  <si>
    <t>加算２合計額</t>
    <rPh sb="0" eb="2">
      <t>カサン</t>
    </rPh>
    <rPh sb="3" eb="5">
      <t>ゴウケイ</t>
    </rPh>
    <rPh sb="5" eb="6">
      <t>ガク</t>
    </rPh>
    <phoneticPr fontId="10"/>
  </si>
  <si>
    <t>加算２</t>
    <rPh sb="0" eb="2">
      <t>カサン</t>
    </rPh>
    <phoneticPr fontId="10"/>
  </si>
  <si>
    <t>標準</t>
    <rPh sb="0" eb="2">
      <t>ヒョウジュン</t>
    </rPh>
    <phoneticPr fontId="10"/>
  </si>
  <si>
    <t>４・５歳児</t>
    <rPh sb="4" eb="5">
      <t>ジ</t>
    </rPh>
    <phoneticPr fontId="10"/>
  </si>
  <si>
    <t>３歳児</t>
    <phoneticPr fontId="10"/>
  </si>
  <si>
    <t>１・２歳児</t>
    <phoneticPr fontId="10"/>
  </si>
  <si>
    <t>０歳児</t>
    <rPh sb="1" eb="2">
      <t>サイ</t>
    </rPh>
    <rPh sb="2" eb="3">
      <t>ジドウ</t>
    </rPh>
    <phoneticPr fontId="10"/>
  </si>
  <si>
    <t>⑩
（①～⑦合計-⑧・⑨）</t>
    <phoneticPr fontId="10"/>
  </si>
  <si>
    <t>施設長を設置していない場合の減算</t>
    <rPh sb="0" eb="2">
      <t>シセツ</t>
    </rPh>
    <rPh sb="2" eb="3">
      <t>チョウ</t>
    </rPh>
    <rPh sb="4" eb="6">
      <t>セッチ</t>
    </rPh>
    <rPh sb="11" eb="13">
      <t>バアイ</t>
    </rPh>
    <rPh sb="14" eb="16">
      <t>ゲンザン</t>
    </rPh>
    <phoneticPr fontId="10"/>
  </si>
  <si>
    <t>分園利用</t>
    <rPh sb="0" eb="2">
      <t>ブンエン</t>
    </rPh>
    <rPh sb="2" eb="4">
      <t>リヨウ</t>
    </rPh>
    <phoneticPr fontId="10"/>
  </si>
  <si>
    <t>冷暖房費加算</t>
    <rPh sb="0" eb="3">
      <t>レイダンボウ</t>
    </rPh>
    <rPh sb="3" eb="4">
      <t>ヒ</t>
    </rPh>
    <rPh sb="4" eb="6">
      <t>カサン</t>
    </rPh>
    <phoneticPr fontId="10"/>
  </si>
  <si>
    <t>チーム保育
推進加算</t>
    <rPh sb="3" eb="5">
      <t>ホイク</t>
    </rPh>
    <rPh sb="6" eb="8">
      <t>スイシン</t>
    </rPh>
    <rPh sb="8" eb="10">
      <t>カサン</t>
    </rPh>
    <phoneticPr fontId="10"/>
  </si>
  <si>
    <t>賃借料加算</t>
    <rPh sb="0" eb="3">
      <t>チンシャクリョウ</t>
    </rPh>
    <rPh sb="3" eb="5">
      <t>カサン</t>
    </rPh>
    <phoneticPr fontId="10"/>
  </si>
  <si>
    <t>減価償却費加算</t>
    <rPh sb="0" eb="2">
      <t>ゲンカ</t>
    </rPh>
    <rPh sb="2" eb="4">
      <t>ショウキャク</t>
    </rPh>
    <rPh sb="4" eb="5">
      <t>ヒ</t>
    </rPh>
    <rPh sb="5" eb="7">
      <t>カサン</t>
    </rPh>
    <phoneticPr fontId="10"/>
  </si>
  <si>
    <t>３歳児配置
改善加算</t>
    <rPh sb="1" eb="2">
      <t>サイ</t>
    </rPh>
    <rPh sb="2" eb="3">
      <t>ジ</t>
    </rPh>
    <rPh sb="3" eb="5">
      <t>ハイチ</t>
    </rPh>
    <rPh sb="6" eb="8">
      <t>カイゼン</t>
    </rPh>
    <rPh sb="8" eb="10">
      <t>カサン</t>
    </rPh>
    <phoneticPr fontId="10"/>
  </si>
  <si>
    <t>処遇改善等加算Ⅰ</t>
    <rPh sb="0" eb="7">
      <t>ショグウカイゼントウカサン</t>
    </rPh>
    <phoneticPr fontId="10"/>
  </si>
  <si>
    <t>基本額</t>
    <rPh sb="0" eb="2">
      <t>キホン</t>
    </rPh>
    <rPh sb="2" eb="3">
      <t>ガク</t>
    </rPh>
    <phoneticPr fontId="10"/>
  </si>
  <si>
    <t>保育
必要量</t>
    <rPh sb="0" eb="2">
      <t>ホイク</t>
    </rPh>
    <rPh sb="3" eb="5">
      <t>ヒツヨウ</t>
    </rPh>
    <rPh sb="5" eb="6">
      <t>リョウ</t>
    </rPh>
    <phoneticPr fontId="10"/>
  </si>
  <si>
    <t>年齢区分</t>
    <rPh sb="0" eb="2">
      <t>ネンレイ</t>
    </rPh>
    <rPh sb="2" eb="4">
      <t>クブン</t>
    </rPh>
    <phoneticPr fontId="10"/>
  </si>
  <si>
    <t>加算１</t>
    <rPh sb="0" eb="2">
      <t>カサン</t>
    </rPh>
    <phoneticPr fontId="10"/>
  </si>
  <si>
    <t>人数B</t>
    <rPh sb="0" eb="2">
      <t>ニンズウ</t>
    </rPh>
    <phoneticPr fontId="10"/>
  </si>
  <si>
    <t>人数A</t>
    <rPh sb="0" eb="2">
      <t>ニンズウ</t>
    </rPh>
    <phoneticPr fontId="10"/>
  </si>
  <si>
    <t>処遇改善等加算Ⅱ</t>
    <rPh sb="0" eb="2">
      <t>ショグウ</t>
    </rPh>
    <rPh sb="2" eb="4">
      <t>カイゼン</t>
    </rPh>
    <rPh sb="4" eb="5">
      <t>トウ</t>
    </rPh>
    <rPh sb="5" eb="7">
      <t>カサン</t>
    </rPh>
    <phoneticPr fontId="10"/>
  </si>
  <si>
    <t>処遇改善等加算Ⅰ　加算率
（基礎分・賃金改善要件分合計）</t>
    <rPh sb="0" eb="2">
      <t>ショグウ</t>
    </rPh>
    <rPh sb="2" eb="4">
      <t>カイゼン</t>
    </rPh>
    <rPh sb="4" eb="5">
      <t>トウ</t>
    </rPh>
    <rPh sb="5" eb="7">
      <t>カサン</t>
    </rPh>
    <rPh sb="9" eb="11">
      <t>カサン</t>
    </rPh>
    <rPh sb="11" eb="12">
      <t>リツ</t>
    </rPh>
    <rPh sb="14" eb="16">
      <t>キソ</t>
    </rPh>
    <rPh sb="16" eb="17">
      <t>ブン</t>
    </rPh>
    <rPh sb="18" eb="20">
      <t>チンギン</t>
    </rPh>
    <rPh sb="20" eb="22">
      <t>カイゼン</t>
    </rPh>
    <rPh sb="22" eb="24">
      <t>ヨウケン</t>
    </rPh>
    <rPh sb="24" eb="25">
      <t>ブン</t>
    </rPh>
    <rPh sb="25" eb="27">
      <t>ゴウケイ</t>
    </rPh>
    <phoneticPr fontId="10"/>
  </si>
  <si>
    <t>人</t>
    <rPh sb="0" eb="1">
      <t>ニン</t>
    </rPh>
    <phoneticPr fontId="10"/>
  </si>
  <si>
    <t>定員</t>
    <rPh sb="0" eb="2">
      <t>テイイン</t>
    </rPh>
    <phoneticPr fontId="10"/>
  </si>
  <si>
    <t>12/100</t>
    <phoneticPr fontId="10"/>
  </si>
  <si>
    <t>地域区分</t>
    <rPh sb="0" eb="2">
      <t>チイキ</t>
    </rPh>
    <rPh sb="2" eb="4">
      <t>クブン</t>
    </rPh>
    <phoneticPr fontId="10"/>
  </si>
  <si>
    <t>施設名</t>
    <rPh sb="0" eb="2">
      <t>シセツ</t>
    </rPh>
    <rPh sb="2" eb="3">
      <t>メイ</t>
    </rPh>
    <phoneticPr fontId="10"/>
  </si>
  <si>
    <t>運営費補助金計算書（保育所）</t>
    <rPh sb="0" eb="3">
      <t>ウンエイヒ</t>
    </rPh>
    <rPh sb="3" eb="6">
      <t>ホジョキン</t>
    </rPh>
    <rPh sb="6" eb="9">
      <t>ケイサンショ</t>
    </rPh>
    <rPh sb="10" eb="12">
      <t>ホイク</t>
    </rPh>
    <rPh sb="12" eb="13">
      <t>ショ</t>
    </rPh>
    <phoneticPr fontId="10"/>
  </si>
  <si>
    <t>（ロ）</t>
  </si>
  <si>
    <t>区分</t>
  </si>
  <si>
    <t>補助基本額</t>
  </si>
  <si>
    <t>入所人数</t>
  </si>
  <si>
    <t>（イ）×（ロ）</t>
  </si>
  <si>
    <t>３号</t>
  </si>
  <si>
    <t>0歳児　（標準）</t>
  </si>
  <si>
    <t>1歳児 　（標準）</t>
  </si>
  <si>
    <t>2歳児　（標準）</t>
  </si>
  <si>
    <t>２号</t>
  </si>
  <si>
    <t>3歳児　（標準）</t>
  </si>
  <si>
    <t>4歳児　（標準）</t>
  </si>
  <si>
    <t>5歳児　（標準）</t>
  </si>
  <si>
    <t>１号</t>
  </si>
  <si>
    <t>　満3歳児</t>
  </si>
  <si>
    <t>3歳児</t>
  </si>
  <si>
    <t>4歳児</t>
  </si>
  <si>
    <t>5歳児</t>
  </si>
  <si>
    <t>小計</t>
  </si>
  <si>
    <t>加算２合計額</t>
  </si>
  <si>
    <t>２－３．豊中市人材確保対策特別補助金</t>
    <rPh sb="4" eb="7">
      <t>トヨナカシ</t>
    </rPh>
    <rPh sb="7" eb="9">
      <t>ジンザイ</t>
    </rPh>
    <rPh sb="9" eb="11">
      <t>カクホ</t>
    </rPh>
    <rPh sb="11" eb="13">
      <t>タイサク</t>
    </rPh>
    <rPh sb="13" eb="15">
      <t>トクベツ</t>
    </rPh>
    <rPh sb="15" eb="18">
      <t>ホジョキン</t>
    </rPh>
    <phoneticPr fontId="4"/>
  </si>
  <si>
    <t>見込額</t>
    <rPh sb="0" eb="2">
      <t>ミコミ</t>
    </rPh>
    <rPh sb="2" eb="3">
      <t>ガク</t>
    </rPh>
    <phoneticPr fontId="4"/>
  </si>
  <si>
    <r>
      <t xml:space="preserve">処遇改善等加算Ⅱ
</t>
    </r>
    <r>
      <rPr>
        <sz val="11"/>
        <color rgb="FFFF0000"/>
        <rFont val="ＭＳ Ｐゴシック"/>
        <family val="3"/>
        <charset val="128"/>
      </rPr>
      <t>48,780</t>
    </r>
    <r>
      <rPr>
        <sz val="11"/>
        <rFont val="ＭＳ Ｐゴシック"/>
        <family val="3"/>
        <charset val="128"/>
      </rPr>
      <t>×人数A+</t>
    </r>
    <r>
      <rPr>
        <sz val="11"/>
        <color rgb="FFFF0000"/>
        <rFont val="ＭＳ Ｐゴシック"/>
        <family val="3"/>
        <charset val="128"/>
      </rPr>
      <t>6,100</t>
    </r>
    <r>
      <rPr>
        <sz val="11"/>
        <rFont val="ＭＳ Ｐゴシック"/>
        <family val="3"/>
        <charset val="128"/>
      </rPr>
      <t>×人数B</t>
    </r>
    <rPh sb="0" eb="7">
      <t>ショグウカイゼントウカサン</t>
    </rPh>
    <phoneticPr fontId="10"/>
  </si>
  <si>
    <t>（イ）</t>
    <phoneticPr fontId="4"/>
  </si>
  <si>
    <t>補助基本額　計</t>
    <rPh sb="0" eb="2">
      <t>ホジョ</t>
    </rPh>
    <rPh sb="2" eb="4">
      <t>キホン</t>
    </rPh>
    <rPh sb="4" eb="5">
      <t>ガク</t>
    </rPh>
    <rPh sb="6" eb="7">
      <t>ケイ</t>
    </rPh>
    <phoneticPr fontId="10"/>
  </si>
  <si>
    <r>
      <t>主任保育士専任加算
(</t>
    </r>
    <r>
      <rPr>
        <sz val="11"/>
        <color indexed="10"/>
        <rFont val="ＭＳ Ｐゴシック"/>
        <family val="3"/>
        <charset val="128"/>
      </rPr>
      <t>254,750+2,540</t>
    </r>
    <r>
      <rPr>
        <sz val="11"/>
        <color theme="1"/>
        <rFont val="ＭＳ Ｐゴシック"/>
        <family val="2"/>
        <charset val="128"/>
      </rPr>
      <t>*加算率)*月数</t>
    </r>
    <rPh sb="0" eb="2">
      <t>シュニン</t>
    </rPh>
    <rPh sb="2" eb="5">
      <t>ホイクシ</t>
    </rPh>
    <rPh sb="5" eb="7">
      <t>センニン</t>
    </rPh>
    <rPh sb="7" eb="9">
      <t>カサン</t>
    </rPh>
    <rPh sb="25" eb="27">
      <t>カサン</t>
    </rPh>
    <rPh sb="27" eb="28">
      <t>リツ</t>
    </rPh>
    <rPh sb="30" eb="32">
      <t>ツキスウ</t>
    </rPh>
    <phoneticPr fontId="10"/>
  </si>
  <si>
    <t>療育支援加算A
(49,870+490*加算率)</t>
    <rPh sb="0" eb="2">
      <t>リョウイク</t>
    </rPh>
    <rPh sb="2" eb="4">
      <t>シエン</t>
    </rPh>
    <rPh sb="4" eb="6">
      <t>カサン</t>
    </rPh>
    <rPh sb="20" eb="22">
      <t>カサン</t>
    </rPh>
    <rPh sb="22" eb="23">
      <t>リツ</t>
    </rPh>
    <phoneticPr fontId="10"/>
  </si>
  <si>
    <t>療育支援加算B
(33,250+330*加算率)*月数</t>
    <rPh sb="0" eb="2">
      <t>リョウイク</t>
    </rPh>
    <rPh sb="2" eb="4">
      <t>シエン</t>
    </rPh>
    <rPh sb="4" eb="6">
      <t>カサン</t>
    </rPh>
    <rPh sb="20" eb="22">
      <t>カサン</t>
    </rPh>
    <rPh sb="22" eb="23">
      <t>リツ</t>
    </rPh>
    <rPh sb="25" eb="27">
      <t>ツキスウ</t>
    </rPh>
    <phoneticPr fontId="10"/>
  </si>
  <si>
    <t>事務職員雇上費加算
(46,100+460*加算率)*月数</t>
    <rPh sb="0" eb="2">
      <t>ジム</t>
    </rPh>
    <rPh sb="2" eb="4">
      <t>ショクイン</t>
    </rPh>
    <rPh sb="4" eb="5">
      <t>ヤトイ</t>
    </rPh>
    <rPh sb="5" eb="6">
      <t>ウエ</t>
    </rPh>
    <rPh sb="6" eb="7">
      <t>ヒ</t>
    </rPh>
    <rPh sb="7" eb="9">
      <t>カサン</t>
    </rPh>
    <rPh sb="22" eb="24">
      <t>カサン</t>
    </rPh>
    <rPh sb="24" eb="25">
      <t>リツ</t>
    </rPh>
    <rPh sb="27" eb="29">
      <t>ツキスウ</t>
    </rPh>
    <phoneticPr fontId="10"/>
  </si>
  <si>
    <r>
      <rPr>
        <b/>
        <sz val="9"/>
        <color theme="1"/>
        <rFont val="游ゴシック"/>
        <family val="3"/>
        <charset val="128"/>
        <scheme val="minor"/>
      </rPr>
      <t>障害児保育の必要性の決定後の</t>
    </r>
    <r>
      <rPr>
        <sz val="9"/>
        <color theme="1"/>
        <rFont val="游ゴシック"/>
        <family val="3"/>
        <charset val="128"/>
        <scheme val="minor"/>
      </rPr>
      <t>在籍月数</t>
    </r>
    <rPh sb="0" eb="2">
      <t>ショウガイ</t>
    </rPh>
    <rPh sb="2" eb="3">
      <t>ジ</t>
    </rPh>
    <rPh sb="3" eb="5">
      <t>ホイク</t>
    </rPh>
    <rPh sb="6" eb="9">
      <t>ヒツヨウセイ</t>
    </rPh>
    <rPh sb="10" eb="12">
      <t>ケッテイ</t>
    </rPh>
    <rPh sb="12" eb="13">
      <t>アト</t>
    </rPh>
    <rPh sb="14" eb="16">
      <t>ザイセキ</t>
    </rPh>
    <rPh sb="16" eb="17">
      <t>ツキ</t>
    </rPh>
    <rPh sb="17" eb="18">
      <t>スウ</t>
    </rPh>
    <phoneticPr fontId="4"/>
  </si>
  <si>
    <t>担当する児童のNo.</t>
    <rPh sb="0" eb="2">
      <t>タントウ</t>
    </rPh>
    <rPh sb="4" eb="6">
      <t>ジドウ</t>
    </rPh>
    <phoneticPr fontId="10"/>
  </si>
  <si>
    <t>うち補助基準額１</t>
  </si>
  <si>
    <t>補助基準額１　計
（上限10,223,000円）</t>
    <rPh sb="7" eb="8">
      <t>ケイ</t>
    </rPh>
    <phoneticPr fontId="10"/>
  </si>
  <si>
    <t>うち補助基準額２</t>
  </si>
  <si>
    <t>補助基準額２　計</t>
    <rPh sb="7" eb="8">
      <t>ケイ</t>
    </rPh>
    <phoneticPr fontId="10"/>
  </si>
  <si>
    <t>特定教育・保育等に要する費用の見込額（新規施設）</t>
    <rPh sb="15" eb="17">
      <t>ミコミ</t>
    </rPh>
    <rPh sb="17" eb="18">
      <t>ガク</t>
    </rPh>
    <rPh sb="19" eb="21">
      <t>シンキ</t>
    </rPh>
    <rPh sb="21" eb="23">
      <t>シセツ</t>
    </rPh>
    <phoneticPr fontId="4"/>
  </si>
  <si>
    <t>人件費　合計</t>
    <rPh sb="0" eb="3">
      <t>ジンケンヒ</t>
    </rPh>
    <rPh sb="4" eb="6">
      <t>ゴウケイ</t>
    </rPh>
    <phoneticPr fontId="10"/>
  </si>
  <si>
    <t>＜長時間加算について＞</t>
    <rPh sb="1" eb="4">
      <t>チョウジカン</t>
    </rPh>
    <rPh sb="4" eb="6">
      <t>カサン</t>
    </rPh>
    <phoneticPr fontId="4"/>
  </si>
  <si>
    <t>（オ）特別な支援を要する児童分（平日+長期休業日+休日）</t>
    <rPh sb="3" eb="5">
      <t>トクベツ</t>
    </rPh>
    <rPh sb="6" eb="8">
      <t>シエン</t>
    </rPh>
    <rPh sb="9" eb="10">
      <t>ヨウ</t>
    </rPh>
    <rPh sb="12" eb="14">
      <t>ジドウ</t>
    </rPh>
    <rPh sb="14" eb="15">
      <t>ブン</t>
    </rPh>
    <phoneticPr fontId="10"/>
  </si>
  <si>
    <t>③自園調理実施日数/週</t>
    <rPh sb="1" eb="2">
      <t>ジ</t>
    </rPh>
    <rPh sb="2" eb="3">
      <t>エン</t>
    </rPh>
    <rPh sb="3" eb="5">
      <t>チョウリ</t>
    </rPh>
    <rPh sb="5" eb="7">
      <t>ジッシ</t>
    </rPh>
    <rPh sb="7" eb="8">
      <t>ビ</t>
    </rPh>
    <rPh sb="8" eb="9">
      <t>カズ</t>
    </rPh>
    <rPh sb="10" eb="11">
      <t>シュウ</t>
    </rPh>
    <phoneticPr fontId="10"/>
  </si>
  <si>
    <t>自園調理実施日数/週</t>
    <rPh sb="0" eb="1">
      <t>ジ</t>
    </rPh>
    <rPh sb="1" eb="2">
      <t>エン</t>
    </rPh>
    <rPh sb="2" eb="4">
      <t>チョウリ</t>
    </rPh>
    <rPh sb="4" eb="6">
      <t>ジッシ</t>
    </rPh>
    <rPh sb="6" eb="7">
      <t>ビ</t>
    </rPh>
    <rPh sb="7" eb="8">
      <t>スウ</t>
    </rPh>
    <rPh sb="9" eb="10">
      <t>シュウ</t>
    </rPh>
    <phoneticPr fontId="10"/>
  </si>
  <si>
    <t>番号</t>
    <rPh sb="0" eb="2">
      <t>バンゴウ</t>
    </rPh>
    <phoneticPr fontId="4"/>
  </si>
  <si>
    <t>番号</t>
    <rPh sb="0" eb="2">
      <t>バンゴウ</t>
    </rPh>
    <phoneticPr fontId="10"/>
  </si>
  <si>
    <r>
      <t>（ア）基本分（平日分）　</t>
    </r>
    <r>
      <rPr>
        <sz val="11"/>
        <color rgb="FFFF0000"/>
        <rFont val="游ゴシック"/>
        <family val="3"/>
        <charset val="128"/>
        <scheme val="minor"/>
      </rPr>
      <t>※（オ）の対象児童を除く</t>
    </r>
    <rPh sb="3" eb="5">
      <t>キホン</t>
    </rPh>
    <rPh sb="5" eb="6">
      <t>ブン</t>
    </rPh>
    <rPh sb="7" eb="9">
      <t>ヘイジツ</t>
    </rPh>
    <rPh sb="9" eb="10">
      <t>ブン</t>
    </rPh>
    <rPh sb="17" eb="19">
      <t>タイショウ</t>
    </rPh>
    <rPh sb="19" eb="21">
      <t>ジドウ</t>
    </rPh>
    <rPh sb="22" eb="23">
      <t>ノゾ</t>
    </rPh>
    <phoneticPr fontId="10"/>
  </si>
  <si>
    <r>
      <t>（イ）基本分（長期休業日分）　</t>
    </r>
    <r>
      <rPr>
        <sz val="11"/>
        <color rgb="FFFF0000"/>
        <rFont val="游ゴシック"/>
        <family val="3"/>
        <charset val="128"/>
        <scheme val="minor"/>
      </rPr>
      <t>※（オ）の対象児童を除く</t>
    </r>
    <rPh sb="3" eb="5">
      <t>キホン</t>
    </rPh>
    <rPh sb="5" eb="6">
      <t>ブン</t>
    </rPh>
    <rPh sb="7" eb="9">
      <t>チョウキ</t>
    </rPh>
    <rPh sb="9" eb="12">
      <t>キュウギョウビ</t>
    </rPh>
    <rPh sb="12" eb="13">
      <t>ブン</t>
    </rPh>
    <phoneticPr fontId="10"/>
  </si>
  <si>
    <r>
      <t>（ウ）休日分　</t>
    </r>
    <r>
      <rPr>
        <sz val="11"/>
        <color rgb="FFFF0000"/>
        <rFont val="游ゴシック"/>
        <family val="3"/>
        <charset val="128"/>
        <scheme val="minor"/>
      </rPr>
      <t>※（オ）の対象児童を除く</t>
    </r>
    <rPh sb="3" eb="5">
      <t>キュウジツ</t>
    </rPh>
    <rPh sb="5" eb="6">
      <t>ブン</t>
    </rPh>
    <phoneticPr fontId="10"/>
  </si>
  <si>
    <r>
      <t>（エ）在園児以外の児童分（平日+長期休業日+休日）　</t>
    </r>
    <r>
      <rPr>
        <sz val="11"/>
        <color rgb="FFFF0000"/>
        <rFont val="游ゴシック"/>
        <family val="3"/>
        <charset val="128"/>
        <scheme val="minor"/>
      </rPr>
      <t>※（オ）の対象児童を除く</t>
    </r>
    <rPh sb="3" eb="5">
      <t>ザイエン</t>
    </rPh>
    <rPh sb="5" eb="6">
      <t>ジ</t>
    </rPh>
    <rPh sb="6" eb="8">
      <t>イガイ</t>
    </rPh>
    <rPh sb="9" eb="11">
      <t>ジドウ</t>
    </rPh>
    <rPh sb="11" eb="12">
      <t>ブン</t>
    </rPh>
    <phoneticPr fontId="10"/>
  </si>
  <si>
    <t>（３）障害児保育受入促進事業</t>
    <rPh sb="3" eb="5">
      <t>ショウガイ</t>
    </rPh>
    <rPh sb="5" eb="6">
      <t>ジ</t>
    </rPh>
    <rPh sb="6" eb="8">
      <t>ホイク</t>
    </rPh>
    <rPh sb="8" eb="10">
      <t>ウケイレ</t>
    </rPh>
    <rPh sb="10" eb="12">
      <t>ソクシン</t>
    </rPh>
    <rPh sb="12" eb="14">
      <t>ジギョウ</t>
    </rPh>
    <phoneticPr fontId="4"/>
  </si>
  <si>
    <t>※障害児及び医療的ケア児を受け入れるために必要な改修等のみ対象</t>
  </si>
  <si>
    <t>※認定こども園、保育所、小規模保育事業A、事業所内保育事業のみ対象</t>
    <rPh sb="1" eb="3">
      <t>ニンテイ</t>
    </rPh>
    <rPh sb="6" eb="7">
      <t>エン</t>
    </rPh>
    <rPh sb="8" eb="10">
      <t>ホイク</t>
    </rPh>
    <rPh sb="10" eb="11">
      <t>ショ</t>
    </rPh>
    <rPh sb="12" eb="19">
      <t>ショウキボホイクジギョウ</t>
    </rPh>
    <rPh sb="21" eb="24">
      <t>ジギョウショ</t>
    </rPh>
    <rPh sb="24" eb="25">
      <t>ナイ</t>
    </rPh>
    <rPh sb="25" eb="27">
      <t>ホイク</t>
    </rPh>
    <rPh sb="27" eb="29">
      <t>ジギョウ</t>
    </rPh>
    <rPh sb="31" eb="33">
      <t>タイショウ</t>
    </rPh>
    <phoneticPr fontId="4"/>
  </si>
  <si>
    <t>【施設類型】</t>
    <rPh sb="1" eb="3">
      <t>シセツ</t>
    </rPh>
    <rPh sb="3" eb="5">
      <t>ルイケイ</t>
    </rPh>
    <phoneticPr fontId="4"/>
  </si>
  <si>
    <t>※実績報告時、施工図面の写し、見積書の写し及び支払が確認できる資料（領収証等）の添付が必要</t>
    <rPh sb="1" eb="3">
      <t>ジッセキ</t>
    </rPh>
    <rPh sb="3" eb="5">
      <t>ホウコク</t>
    </rPh>
    <rPh sb="5" eb="6">
      <t>ジ</t>
    </rPh>
    <rPh sb="7" eb="9">
      <t>セコウ</t>
    </rPh>
    <rPh sb="9" eb="11">
      <t>ズメン</t>
    </rPh>
    <rPh sb="12" eb="13">
      <t>ウツ</t>
    </rPh>
    <rPh sb="15" eb="18">
      <t>ミツモリショ</t>
    </rPh>
    <rPh sb="19" eb="20">
      <t>ウツ</t>
    </rPh>
    <rPh sb="21" eb="22">
      <t>オヨ</t>
    </rPh>
    <rPh sb="23" eb="25">
      <t>シハラ</t>
    </rPh>
    <rPh sb="26" eb="28">
      <t>カクニン</t>
    </rPh>
    <rPh sb="31" eb="33">
      <t>シリョウ</t>
    </rPh>
    <rPh sb="34" eb="37">
      <t>リョウシュウショウ</t>
    </rPh>
    <rPh sb="37" eb="38">
      <t>トウ</t>
    </rPh>
    <rPh sb="40" eb="42">
      <t>テンプ</t>
    </rPh>
    <rPh sb="43" eb="45">
      <t>ヒツヨウ</t>
    </rPh>
    <phoneticPr fontId="4"/>
  </si>
  <si>
    <r>
      <t xml:space="preserve">②利用延べ人数見込
【減免対象】
（18：01時点）
</t>
    </r>
    <r>
      <rPr>
        <sz val="8"/>
        <color theme="1"/>
        <rFont val="游ゴシック"/>
        <family val="3"/>
        <charset val="128"/>
        <scheme val="minor"/>
      </rPr>
      <t>※20:00まで開園の施設は18:01時点＋19:01時点</t>
    </r>
    <rPh sb="1" eb="3">
      <t>リヨウ</t>
    </rPh>
    <rPh sb="3" eb="4">
      <t>ノ</t>
    </rPh>
    <rPh sb="5" eb="7">
      <t>ニンズウ</t>
    </rPh>
    <rPh sb="7" eb="9">
      <t>ミコミ</t>
    </rPh>
    <rPh sb="23" eb="25">
      <t>ジテン</t>
    </rPh>
    <phoneticPr fontId="10"/>
  </si>
  <si>
    <t>④基準額１</t>
    <rPh sb="1" eb="3">
      <t>キジュン</t>
    </rPh>
    <phoneticPr fontId="4"/>
  </si>
  <si>
    <t>⑤基準額２</t>
    <phoneticPr fontId="4"/>
  </si>
  <si>
    <t>・基準額１：</t>
    <phoneticPr fontId="4"/>
  </si>
  <si>
    <t>・基準額２：</t>
    <rPh sb="3" eb="4">
      <t>ガク</t>
    </rPh>
    <phoneticPr fontId="4"/>
  </si>
  <si>
    <t>※補助基準額は基準額１及び基準額２の合算とする。</t>
    <rPh sb="1" eb="6">
      <t>ホジョキジュンガク</t>
    </rPh>
    <rPh sb="7" eb="9">
      <t>キジュン</t>
    </rPh>
    <rPh sb="9" eb="10">
      <t>ガク</t>
    </rPh>
    <rPh sb="11" eb="12">
      <t>オヨ</t>
    </rPh>
    <rPh sb="13" eb="15">
      <t>キジュン</t>
    </rPh>
    <rPh sb="15" eb="16">
      <t>ガク</t>
    </rPh>
    <rPh sb="18" eb="20">
      <t>ガッサン</t>
    </rPh>
    <phoneticPr fontId="4"/>
  </si>
  <si>
    <t>補助申込額</t>
    <rPh sb="0" eb="2">
      <t>ホジョ</t>
    </rPh>
    <rPh sb="2" eb="4">
      <t>モウシコミ</t>
    </rPh>
    <rPh sb="4" eb="5">
      <t>ガク</t>
    </rPh>
    <phoneticPr fontId="4"/>
  </si>
  <si>
    <t>チーム保育加配加算
※利用定員により上限人数あり
45人以下…1人　
46人以上150人以下…2人　
151人以上240人以下…3人　
241人以上270人以下…3.5人
271人以上300人以下…5人　
301人以上450人以下…6人　
451人以上…8人</t>
    <rPh sb="3" eb="5">
      <t>ホイク</t>
    </rPh>
    <rPh sb="5" eb="7">
      <t>カハイ</t>
    </rPh>
    <rPh sb="7" eb="9">
      <t>カサン</t>
    </rPh>
    <phoneticPr fontId="25"/>
  </si>
  <si>
    <t>主幹保育教諭等は、便宜上、職員配置表において年齢別配置基準の職員と兼ねることができます。
＊ただし、主幹保育教諭等の業務に専念できなくなるためクラス担任を持つことはできません。</t>
    <rPh sb="9" eb="11">
      <t>ベンギ</t>
    </rPh>
    <rPh sb="11" eb="12">
      <t>ジョウ</t>
    </rPh>
    <rPh sb="13" eb="15">
      <t>ショクイン</t>
    </rPh>
    <rPh sb="15" eb="17">
      <t>ハイチ</t>
    </rPh>
    <rPh sb="17" eb="18">
      <t>ヒョウ</t>
    </rPh>
    <rPh sb="22" eb="24">
      <t>ネンレイ</t>
    </rPh>
    <rPh sb="50" eb="52">
      <t>シュカン</t>
    </rPh>
    <rPh sb="52" eb="54">
      <t>ホイク</t>
    </rPh>
    <rPh sb="54" eb="56">
      <t>キョウユ</t>
    </rPh>
    <rPh sb="56" eb="57">
      <t>トウ</t>
    </rPh>
    <rPh sb="58" eb="60">
      <t>ギョウム</t>
    </rPh>
    <rPh sb="61" eb="63">
      <t>センネン</t>
    </rPh>
    <rPh sb="74" eb="76">
      <t>タンニン</t>
    </rPh>
    <rPh sb="77" eb="78">
      <t>モ</t>
    </rPh>
    <phoneticPr fontId="4"/>
  </si>
  <si>
    <t>年間支給額
（総支給額）
①</t>
    <rPh sb="0" eb="2">
      <t>ネンカン</t>
    </rPh>
    <rPh sb="2" eb="4">
      <t>シキュウ</t>
    </rPh>
    <rPh sb="4" eb="5">
      <t>ガク</t>
    </rPh>
    <rPh sb="7" eb="8">
      <t>ソウ</t>
    </rPh>
    <rPh sb="8" eb="11">
      <t>シキュウガク</t>
    </rPh>
    <phoneticPr fontId="10"/>
  </si>
  <si>
    <t>①支出額</t>
    <rPh sb="1" eb="3">
      <t>シシュツ</t>
    </rPh>
    <rPh sb="3" eb="4">
      <t>ガク</t>
    </rPh>
    <phoneticPr fontId="4"/>
  </si>
  <si>
    <r>
      <t xml:space="preserve">年保育
</t>
    </r>
    <r>
      <rPr>
        <sz val="9"/>
        <color theme="1"/>
        <rFont val="游ゴシック"/>
        <family val="3"/>
        <charset val="128"/>
        <scheme val="minor"/>
      </rPr>
      <t>＊5歳児であれば1年保育と記載
1歳児であれば5年保育と記載</t>
    </r>
    <rPh sb="0" eb="1">
      <t>ネン</t>
    </rPh>
    <rPh sb="1" eb="3">
      <t>ホイク</t>
    </rPh>
    <rPh sb="6" eb="7">
      <t>サイ</t>
    </rPh>
    <rPh sb="7" eb="8">
      <t>ジ</t>
    </rPh>
    <rPh sb="13" eb="14">
      <t>ネン</t>
    </rPh>
    <rPh sb="14" eb="16">
      <t>ホイク</t>
    </rPh>
    <rPh sb="17" eb="19">
      <t>キサイ</t>
    </rPh>
    <rPh sb="21" eb="22">
      <t>サイ</t>
    </rPh>
    <rPh sb="22" eb="23">
      <t>ジ</t>
    </rPh>
    <rPh sb="28" eb="29">
      <t>ネン</t>
    </rPh>
    <rPh sb="29" eb="31">
      <t>ホイク</t>
    </rPh>
    <rPh sb="32" eb="34">
      <t>キサイ</t>
    </rPh>
    <phoneticPr fontId="10"/>
  </si>
  <si>
    <t>例）保育室の消毒、園外保育時の付き添い、駐輪場整理を担ってもらっていることで負担軽減につながっている。</t>
    <rPh sb="0" eb="1">
      <t>レイ</t>
    </rPh>
    <rPh sb="2" eb="5">
      <t>ホイクシツ</t>
    </rPh>
    <rPh sb="6" eb="8">
      <t>ショウドク</t>
    </rPh>
    <rPh sb="9" eb="13">
      <t>エンガイホイク</t>
    </rPh>
    <rPh sb="13" eb="14">
      <t>トキ</t>
    </rPh>
    <rPh sb="15" eb="16">
      <t>ツ</t>
    </rPh>
    <rPh sb="17" eb="18">
      <t>ソ</t>
    </rPh>
    <rPh sb="20" eb="23">
      <t>チュウリンジョウ</t>
    </rPh>
    <rPh sb="23" eb="25">
      <t>セイリ</t>
    </rPh>
    <rPh sb="26" eb="27">
      <t>ニナ</t>
    </rPh>
    <rPh sb="38" eb="40">
      <t>フタン</t>
    </rPh>
    <rPh sb="40" eb="42">
      <t>ケイゲン</t>
    </rPh>
    <phoneticPr fontId="4"/>
  </si>
  <si>
    <t>例）1時間単位の有給を新設した。ICTを導入することで保育日誌の手書きを無くした。</t>
    <rPh sb="0" eb="1">
      <t>レイ</t>
    </rPh>
    <rPh sb="3" eb="5">
      <t>ジカン</t>
    </rPh>
    <rPh sb="5" eb="7">
      <t>タンイ</t>
    </rPh>
    <rPh sb="8" eb="10">
      <t>ユウキュウ</t>
    </rPh>
    <rPh sb="11" eb="13">
      <t>シンセツ</t>
    </rPh>
    <rPh sb="20" eb="22">
      <t>ドウニュウ</t>
    </rPh>
    <rPh sb="27" eb="29">
      <t>ホイク</t>
    </rPh>
    <rPh sb="29" eb="31">
      <t>ニッシ</t>
    </rPh>
    <rPh sb="32" eb="34">
      <t>テガ</t>
    </rPh>
    <rPh sb="36" eb="37">
      <t>ナ</t>
    </rPh>
    <phoneticPr fontId="4"/>
  </si>
  <si>
    <t>１１．障害児保育</t>
    <rPh sb="3" eb="5">
      <t>ショウガイ</t>
    </rPh>
    <rPh sb="5" eb="6">
      <t>ジ</t>
    </rPh>
    <rPh sb="6" eb="8">
      <t>ホイク</t>
    </rPh>
    <phoneticPr fontId="4"/>
  </si>
  <si>
    <t>担当職員No</t>
    <rPh sb="0" eb="2">
      <t>タントウ</t>
    </rPh>
    <rPh sb="2" eb="4">
      <t>ショクイン</t>
    </rPh>
    <phoneticPr fontId="4"/>
  </si>
  <si>
    <t>担当職員名</t>
    <rPh sb="0" eb="2">
      <t>タントウ</t>
    </rPh>
    <rPh sb="2" eb="4">
      <t>ショクイン</t>
    </rPh>
    <rPh sb="4" eb="5">
      <t>メイ</t>
    </rPh>
    <phoneticPr fontId="4"/>
  </si>
  <si>
    <t>豊中　ひかり</t>
    <rPh sb="0" eb="2">
      <t>トヨナカ</t>
    </rPh>
    <phoneticPr fontId="43"/>
  </si>
  <si>
    <t>岡町　のぞみ</t>
    <rPh sb="0" eb="2">
      <t>オカマチ</t>
    </rPh>
    <phoneticPr fontId="4"/>
  </si>
  <si>
    <t>主任保育士専任加算　＊常勤もしくは常勤換算</t>
    <rPh sb="0" eb="2">
      <t>シュニン</t>
    </rPh>
    <rPh sb="2" eb="4">
      <t>ホイク</t>
    </rPh>
    <rPh sb="4" eb="5">
      <t>シ</t>
    </rPh>
    <rPh sb="5" eb="7">
      <t>センニン</t>
    </rPh>
    <rPh sb="7" eb="9">
      <t>カサン</t>
    </rPh>
    <rPh sb="11" eb="13">
      <t>ジョウキン</t>
    </rPh>
    <rPh sb="17" eb="21">
      <t>ジョウキンカンサン</t>
    </rPh>
    <phoneticPr fontId="25"/>
  </si>
  <si>
    <r>
      <t xml:space="preserve">療育支援加算　＊非常勤でも可
</t>
    </r>
    <r>
      <rPr>
        <sz val="9"/>
        <color theme="1"/>
        <rFont val="游ゴシック"/>
        <family val="3"/>
        <charset val="128"/>
        <scheme val="minor"/>
      </rPr>
      <t>※主任保育士専任加算適用の場合のみ対象</t>
    </r>
    <rPh sb="0" eb="2">
      <t>リョウイク</t>
    </rPh>
    <rPh sb="2" eb="4">
      <t>シエン</t>
    </rPh>
    <rPh sb="4" eb="6">
      <t>カサン</t>
    </rPh>
    <rPh sb="8" eb="11">
      <t>ヒジョウキン</t>
    </rPh>
    <rPh sb="13" eb="14">
      <t>カ</t>
    </rPh>
    <rPh sb="16" eb="18">
      <t>シュニン</t>
    </rPh>
    <rPh sb="18" eb="21">
      <t>ホイクシ</t>
    </rPh>
    <rPh sb="21" eb="23">
      <t>センニン</t>
    </rPh>
    <rPh sb="23" eb="25">
      <t>カサン</t>
    </rPh>
    <rPh sb="25" eb="27">
      <t>テキヨウ</t>
    </rPh>
    <rPh sb="28" eb="30">
      <t>バアイ</t>
    </rPh>
    <rPh sb="32" eb="34">
      <t>タイショウ</t>
    </rPh>
    <phoneticPr fontId="25"/>
  </si>
  <si>
    <t>事務職員雇上費加算　＊園長等が兼務する場合は配置不要</t>
    <rPh sb="0" eb="2">
      <t>ジム</t>
    </rPh>
    <rPh sb="2" eb="4">
      <t>ショクイン</t>
    </rPh>
    <rPh sb="4" eb="7">
      <t>ヤトイアゲヒ</t>
    </rPh>
    <rPh sb="7" eb="9">
      <t>カサン</t>
    </rPh>
    <rPh sb="11" eb="13">
      <t>エンチョウ</t>
    </rPh>
    <rPh sb="13" eb="14">
      <t>トウ</t>
    </rPh>
    <rPh sb="15" eb="17">
      <t>ケンム</t>
    </rPh>
    <rPh sb="19" eb="21">
      <t>バアイ</t>
    </rPh>
    <rPh sb="22" eb="24">
      <t>ハイチ</t>
    </rPh>
    <rPh sb="24" eb="26">
      <t>フヨウ</t>
    </rPh>
    <phoneticPr fontId="25"/>
  </si>
  <si>
    <t>高齢者等活躍促進加算　＊非常勤（1日6時間未満又は月20日未満）のみ可</t>
    <rPh sb="0" eb="3">
      <t>コウレイシャ</t>
    </rPh>
    <rPh sb="3" eb="4">
      <t>トウ</t>
    </rPh>
    <rPh sb="4" eb="6">
      <t>カツヤク</t>
    </rPh>
    <rPh sb="6" eb="8">
      <t>ソクシン</t>
    </rPh>
    <rPh sb="8" eb="10">
      <t>カサン</t>
    </rPh>
    <rPh sb="12" eb="15">
      <t>ヒジョウキン</t>
    </rPh>
    <rPh sb="17" eb="18">
      <t>ニチ</t>
    </rPh>
    <rPh sb="19" eb="21">
      <t>ジカン</t>
    </rPh>
    <rPh sb="21" eb="23">
      <t>ミマン</t>
    </rPh>
    <rPh sb="23" eb="24">
      <t>マタ</t>
    </rPh>
    <rPh sb="25" eb="26">
      <t>ツキ</t>
    </rPh>
    <rPh sb="28" eb="29">
      <t>ニチ</t>
    </rPh>
    <rPh sb="29" eb="31">
      <t>ミマン</t>
    </rPh>
    <rPh sb="34" eb="35">
      <t>カ</t>
    </rPh>
    <phoneticPr fontId="25"/>
  </si>
  <si>
    <t>栄養管理加算　＊非常勤でも可</t>
    <rPh sb="0" eb="2">
      <t>エイヨウ</t>
    </rPh>
    <rPh sb="2" eb="4">
      <t>カンリ</t>
    </rPh>
    <rPh sb="4" eb="6">
      <t>カサン</t>
    </rPh>
    <rPh sb="8" eb="11">
      <t>ヒジョウキン</t>
    </rPh>
    <rPh sb="13" eb="14">
      <t>カ</t>
    </rPh>
    <phoneticPr fontId="25"/>
  </si>
  <si>
    <t>副園長・教頭設置加算　</t>
    <rPh sb="0" eb="3">
      <t>フクエンチョウ</t>
    </rPh>
    <rPh sb="4" eb="6">
      <t>キョウトウ</t>
    </rPh>
    <rPh sb="6" eb="8">
      <t>セッチ</t>
    </rPh>
    <rPh sb="8" eb="10">
      <t>カサン</t>
    </rPh>
    <phoneticPr fontId="25"/>
  </si>
  <si>
    <t>学級編制調整加配加算　＊常勤もしくは常勤換算
※1号と2号の利用定員計が36人～300人の場合のみ対象</t>
    <rPh sb="0" eb="2">
      <t>ガッキュウ</t>
    </rPh>
    <rPh sb="2" eb="4">
      <t>ヘンセイ</t>
    </rPh>
    <rPh sb="4" eb="6">
      <t>チョウセイ</t>
    </rPh>
    <rPh sb="6" eb="8">
      <t>カハイ</t>
    </rPh>
    <rPh sb="8" eb="10">
      <t>カサン</t>
    </rPh>
    <rPh sb="12" eb="14">
      <t>ジョウキン</t>
    </rPh>
    <rPh sb="18" eb="20">
      <t>ジョウキン</t>
    </rPh>
    <rPh sb="20" eb="22">
      <t>カンサン</t>
    </rPh>
    <rPh sb="25" eb="26">
      <t>ゴウ</t>
    </rPh>
    <rPh sb="28" eb="29">
      <t>ゴウ</t>
    </rPh>
    <rPh sb="30" eb="32">
      <t>リヨウ</t>
    </rPh>
    <rPh sb="32" eb="34">
      <t>テイイン</t>
    </rPh>
    <rPh sb="34" eb="35">
      <t>ケイ</t>
    </rPh>
    <rPh sb="38" eb="39">
      <t>ニン</t>
    </rPh>
    <rPh sb="43" eb="44">
      <t>ニン</t>
    </rPh>
    <rPh sb="45" eb="47">
      <t>バアイ</t>
    </rPh>
    <rPh sb="49" eb="51">
      <t>タイショウ</t>
    </rPh>
    <phoneticPr fontId="25"/>
  </si>
  <si>
    <r>
      <t>講師配置加算　＊非常勤でも可
※</t>
    </r>
    <r>
      <rPr>
        <sz val="10"/>
        <color theme="1"/>
        <rFont val="游ゴシック"/>
        <family val="3"/>
        <charset val="128"/>
        <scheme val="minor"/>
      </rPr>
      <t>1号利用定員が35人以下または121人以上の場合のみ対象</t>
    </r>
    <rPh sb="0" eb="2">
      <t>コウシ</t>
    </rPh>
    <rPh sb="2" eb="4">
      <t>ハイチ</t>
    </rPh>
    <rPh sb="4" eb="6">
      <t>カサン</t>
    </rPh>
    <rPh sb="8" eb="11">
      <t>ヒジョウキン</t>
    </rPh>
    <rPh sb="13" eb="14">
      <t>カ</t>
    </rPh>
    <rPh sb="17" eb="18">
      <t>ゴウ</t>
    </rPh>
    <rPh sb="18" eb="20">
      <t>リヨウ</t>
    </rPh>
    <rPh sb="20" eb="22">
      <t>テイイン</t>
    </rPh>
    <rPh sb="25" eb="26">
      <t>ニン</t>
    </rPh>
    <rPh sb="26" eb="28">
      <t>イカ</t>
    </rPh>
    <rPh sb="34" eb="35">
      <t>ニン</t>
    </rPh>
    <rPh sb="35" eb="37">
      <t>イジョウ</t>
    </rPh>
    <rPh sb="38" eb="40">
      <t>バアイ</t>
    </rPh>
    <rPh sb="42" eb="44">
      <t>タイショウ</t>
    </rPh>
    <phoneticPr fontId="25"/>
  </si>
  <si>
    <t>チーム保育加配加算　
※1号と2号の利用定員計により上限人数あり
45人以下…1人　
46人以上150人以下…2人　
151人以上240人以下…3人　
241人以上270人以下…3.5人
271人以上300人以下…5人　
301人以上450人以下…6人　
451人以上…8人</t>
    <rPh sb="3" eb="5">
      <t>ホイク</t>
    </rPh>
    <rPh sb="5" eb="7">
      <t>カハイ</t>
    </rPh>
    <rPh sb="7" eb="9">
      <t>カサン</t>
    </rPh>
    <rPh sb="13" eb="14">
      <t>ゴウ</t>
    </rPh>
    <rPh sb="16" eb="17">
      <t>ゴウ</t>
    </rPh>
    <rPh sb="18" eb="20">
      <t>リヨウ</t>
    </rPh>
    <rPh sb="20" eb="22">
      <t>テイイン</t>
    </rPh>
    <rPh sb="22" eb="23">
      <t>ケイ</t>
    </rPh>
    <rPh sb="26" eb="28">
      <t>ジョウゲン</t>
    </rPh>
    <rPh sb="28" eb="30">
      <t>ニンズウ</t>
    </rPh>
    <rPh sb="35" eb="36">
      <t>ニン</t>
    </rPh>
    <rPh sb="36" eb="38">
      <t>イカ</t>
    </rPh>
    <rPh sb="40" eb="41">
      <t>ヒト</t>
    </rPh>
    <rPh sb="45" eb="48">
      <t>ニンイジョウ</t>
    </rPh>
    <rPh sb="51" eb="52">
      <t>ニン</t>
    </rPh>
    <rPh sb="52" eb="54">
      <t>イカ</t>
    </rPh>
    <rPh sb="56" eb="57">
      <t>ヒト</t>
    </rPh>
    <rPh sb="62" eb="65">
      <t>ニンイジョウ</t>
    </rPh>
    <rPh sb="68" eb="69">
      <t>ニン</t>
    </rPh>
    <rPh sb="69" eb="71">
      <t>イカ</t>
    </rPh>
    <rPh sb="73" eb="74">
      <t>ニン</t>
    </rPh>
    <rPh sb="79" eb="80">
      <t>ニン</t>
    </rPh>
    <rPh sb="80" eb="82">
      <t>イジョウ</t>
    </rPh>
    <rPh sb="85" eb="86">
      <t>ニン</t>
    </rPh>
    <rPh sb="86" eb="88">
      <t>イカ</t>
    </rPh>
    <rPh sb="92" eb="93">
      <t>ニン</t>
    </rPh>
    <rPh sb="97" eb="100">
      <t>ニンイジョウ</t>
    </rPh>
    <rPh sb="103" eb="106">
      <t>ニンイカ</t>
    </rPh>
    <rPh sb="108" eb="109">
      <t>ニン</t>
    </rPh>
    <rPh sb="114" eb="117">
      <t>ニンイジョウ</t>
    </rPh>
    <rPh sb="120" eb="121">
      <t>ニン</t>
    </rPh>
    <rPh sb="121" eb="123">
      <t>イカ</t>
    </rPh>
    <rPh sb="125" eb="126">
      <t>ニン</t>
    </rPh>
    <rPh sb="131" eb="134">
      <t>ニンイジョウ</t>
    </rPh>
    <rPh sb="136" eb="137">
      <t>ニン</t>
    </rPh>
    <phoneticPr fontId="25"/>
  </si>
  <si>
    <r>
      <t xml:space="preserve">療育支援加算　＊非常勤でも可
</t>
    </r>
    <r>
      <rPr>
        <sz val="9"/>
        <color theme="1"/>
        <rFont val="游ゴシック"/>
        <family val="3"/>
        <charset val="128"/>
        <scheme val="minor"/>
      </rPr>
      <t>※主幹教諭等専任化実施無の減算があれば対象外</t>
    </r>
    <rPh sb="0" eb="2">
      <t>リョウイク</t>
    </rPh>
    <rPh sb="2" eb="4">
      <t>シエン</t>
    </rPh>
    <rPh sb="4" eb="6">
      <t>カサン</t>
    </rPh>
    <rPh sb="8" eb="11">
      <t>ヒジョウキン</t>
    </rPh>
    <rPh sb="13" eb="14">
      <t>カ</t>
    </rPh>
    <rPh sb="16" eb="18">
      <t>シュカン</t>
    </rPh>
    <rPh sb="18" eb="20">
      <t>キョウユ</t>
    </rPh>
    <rPh sb="20" eb="21">
      <t>トウ</t>
    </rPh>
    <rPh sb="21" eb="23">
      <t>センニン</t>
    </rPh>
    <rPh sb="23" eb="24">
      <t>カ</t>
    </rPh>
    <rPh sb="24" eb="26">
      <t>ジッシ</t>
    </rPh>
    <rPh sb="26" eb="27">
      <t>ナ</t>
    </rPh>
    <rPh sb="28" eb="30">
      <t>ゲンサン</t>
    </rPh>
    <rPh sb="34" eb="37">
      <t>タイショウガイ</t>
    </rPh>
    <phoneticPr fontId="25"/>
  </si>
  <si>
    <r>
      <t xml:space="preserve">事務職員配置加算　＊非常勤でも可
</t>
    </r>
    <r>
      <rPr>
        <sz val="10"/>
        <color theme="1"/>
        <rFont val="游ゴシック"/>
        <family val="3"/>
        <charset val="128"/>
        <scheme val="minor"/>
      </rPr>
      <t>※園全体の利用定員が91人以上の場合のみ対象</t>
    </r>
    <rPh sb="0" eb="2">
      <t>ジム</t>
    </rPh>
    <rPh sb="2" eb="4">
      <t>ショクイン</t>
    </rPh>
    <rPh sb="4" eb="6">
      <t>ハイチ</t>
    </rPh>
    <rPh sb="6" eb="8">
      <t>カサン</t>
    </rPh>
    <rPh sb="10" eb="13">
      <t>ヒジョウキン</t>
    </rPh>
    <rPh sb="15" eb="16">
      <t>カ</t>
    </rPh>
    <rPh sb="18" eb="19">
      <t>エン</t>
    </rPh>
    <rPh sb="19" eb="21">
      <t>ゼンタイ</t>
    </rPh>
    <rPh sb="22" eb="24">
      <t>リヨウ</t>
    </rPh>
    <rPh sb="24" eb="26">
      <t>テイイン</t>
    </rPh>
    <rPh sb="29" eb="30">
      <t>ニン</t>
    </rPh>
    <rPh sb="30" eb="32">
      <t>イジョウ</t>
    </rPh>
    <rPh sb="33" eb="35">
      <t>バアイ</t>
    </rPh>
    <rPh sb="37" eb="39">
      <t>タイショウ</t>
    </rPh>
    <phoneticPr fontId="25"/>
  </si>
  <si>
    <r>
      <t xml:space="preserve">指導充実加配加算　＊非常勤でも可
</t>
    </r>
    <r>
      <rPr>
        <sz val="10"/>
        <color theme="1"/>
        <rFont val="游ゴシック"/>
        <family val="3"/>
        <charset val="128"/>
        <scheme val="minor"/>
      </rPr>
      <t>※1号と2号の利用定員計が271人以上の場合のみ対象</t>
    </r>
    <rPh sb="0" eb="2">
      <t>シドウ</t>
    </rPh>
    <rPh sb="2" eb="4">
      <t>ジュウジツ</t>
    </rPh>
    <rPh sb="4" eb="6">
      <t>カハイ</t>
    </rPh>
    <rPh sb="6" eb="8">
      <t>カサン</t>
    </rPh>
    <rPh sb="10" eb="13">
      <t>ヒジョウキン</t>
    </rPh>
    <rPh sb="15" eb="16">
      <t>カ</t>
    </rPh>
    <rPh sb="19" eb="20">
      <t>ゴウ</t>
    </rPh>
    <rPh sb="22" eb="23">
      <t>ゴウ</t>
    </rPh>
    <rPh sb="24" eb="26">
      <t>リヨウ</t>
    </rPh>
    <rPh sb="26" eb="28">
      <t>テイイン</t>
    </rPh>
    <rPh sb="28" eb="29">
      <t>ケイ</t>
    </rPh>
    <rPh sb="33" eb="34">
      <t>ニン</t>
    </rPh>
    <rPh sb="34" eb="36">
      <t>イジョウ</t>
    </rPh>
    <rPh sb="37" eb="39">
      <t>バアイ</t>
    </rPh>
    <rPh sb="41" eb="43">
      <t>タイショウ</t>
    </rPh>
    <phoneticPr fontId="25"/>
  </si>
  <si>
    <r>
      <t xml:space="preserve">事務負担対応加配加算　＊非常勤でも可
</t>
    </r>
    <r>
      <rPr>
        <sz val="10"/>
        <color theme="1"/>
        <rFont val="游ゴシック"/>
        <family val="3"/>
        <charset val="128"/>
        <scheme val="minor"/>
      </rPr>
      <t>※園全体の利用定員計が271人以上の場合のみ対象</t>
    </r>
    <rPh sb="0" eb="2">
      <t>ジム</t>
    </rPh>
    <rPh sb="2" eb="4">
      <t>フタン</t>
    </rPh>
    <rPh sb="4" eb="6">
      <t>タイオウ</t>
    </rPh>
    <rPh sb="6" eb="8">
      <t>カハイ</t>
    </rPh>
    <rPh sb="8" eb="10">
      <t>カサン</t>
    </rPh>
    <rPh sb="12" eb="15">
      <t>ヒジョウキン</t>
    </rPh>
    <rPh sb="17" eb="18">
      <t>カ</t>
    </rPh>
    <rPh sb="20" eb="21">
      <t>エン</t>
    </rPh>
    <rPh sb="21" eb="23">
      <t>ゼンタイ</t>
    </rPh>
    <phoneticPr fontId="25"/>
  </si>
  <si>
    <r>
      <t xml:space="preserve">講師配置加算　＊非常勤でも可
</t>
    </r>
    <r>
      <rPr>
        <sz val="10"/>
        <color theme="1"/>
        <rFont val="游ゴシック"/>
        <family val="3"/>
        <charset val="128"/>
        <scheme val="minor"/>
      </rPr>
      <t>※利用定員が35人以下または121人以上の場合のみ対象</t>
    </r>
    <rPh sb="0" eb="2">
      <t>コウシ</t>
    </rPh>
    <rPh sb="2" eb="4">
      <t>ハイチ</t>
    </rPh>
    <rPh sb="4" eb="6">
      <t>カサン</t>
    </rPh>
    <rPh sb="8" eb="11">
      <t>ヒジョウキン</t>
    </rPh>
    <rPh sb="13" eb="14">
      <t>カ</t>
    </rPh>
    <rPh sb="16" eb="18">
      <t>リヨウ</t>
    </rPh>
    <rPh sb="18" eb="20">
      <t>テイイン</t>
    </rPh>
    <rPh sb="23" eb="24">
      <t>ニン</t>
    </rPh>
    <rPh sb="24" eb="26">
      <t>イカ</t>
    </rPh>
    <rPh sb="32" eb="33">
      <t>ニン</t>
    </rPh>
    <rPh sb="33" eb="35">
      <t>イジョウ</t>
    </rPh>
    <rPh sb="36" eb="38">
      <t>バアイ</t>
    </rPh>
    <rPh sb="40" eb="42">
      <t>タイショウ</t>
    </rPh>
    <phoneticPr fontId="25"/>
  </si>
  <si>
    <t>主幹教諭等専任加算　＊非常勤でも可</t>
    <rPh sb="0" eb="2">
      <t>シュカン</t>
    </rPh>
    <rPh sb="2" eb="5">
      <t>キョウユトウ</t>
    </rPh>
    <rPh sb="5" eb="7">
      <t>センニン</t>
    </rPh>
    <rPh sb="7" eb="9">
      <t>カサン</t>
    </rPh>
    <rPh sb="11" eb="14">
      <t>ヒジョウキン</t>
    </rPh>
    <rPh sb="16" eb="17">
      <t>カ</t>
    </rPh>
    <phoneticPr fontId="25"/>
  </si>
  <si>
    <r>
      <t xml:space="preserve">療育支援加算　＊非常勤でも可
</t>
    </r>
    <r>
      <rPr>
        <sz val="9"/>
        <rFont val="游ゴシック"/>
        <family val="3"/>
        <charset val="128"/>
        <scheme val="minor"/>
      </rPr>
      <t>※主幹教諭等専任化加算適用の場合のみ対象</t>
    </r>
    <rPh sb="0" eb="2">
      <t>リョウイク</t>
    </rPh>
    <rPh sb="2" eb="4">
      <t>シエン</t>
    </rPh>
    <rPh sb="4" eb="6">
      <t>カサン</t>
    </rPh>
    <rPh sb="8" eb="11">
      <t>ヒジョウキン</t>
    </rPh>
    <rPh sb="13" eb="14">
      <t>カ</t>
    </rPh>
    <rPh sb="16" eb="18">
      <t>シュカン</t>
    </rPh>
    <rPh sb="18" eb="20">
      <t>キョウユ</t>
    </rPh>
    <rPh sb="20" eb="21">
      <t>トウ</t>
    </rPh>
    <rPh sb="21" eb="23">
      <t>センニン</t>
    </rPh>
    <rPh sb="23" eb="24">
      <t>カ</t>
    </rPh>
    <phoneticPr fontId="25"/>
  </si>
  <si>
    <t>事務職員配置加算　＊非常勤でも可
※利用定員が91人以上の場合のみ対象</t>
    <rPh sb="0" eb="2">
      <t>ジム</t>
    </rPh>
    <rPh sb="2" eb="4">
      <t>ショクイン</t>
    </rPh>
    <rPh sb="4" eb="6">
      <t>ハイチ</t>
    </rPh>
    <rPh sb="6" eb="8">
      <t>カサン</t>
    </rPh>
    <rPh sb="10" eb="13">
      <t>ヒジョウキン</t>
    </rPh>
    <rPh sb="15" eb="16">
      <t>カ</t>
    </rPh>
    <phoneticPr fontId="25"/>
  </si>
  <si>
    <t>事務負担対応加配加算　＊非常勤でも可
※園全体の利用定員が271人以上の場合のみ対象</t>
    <rPh sb="0" eb="2">
      <t>ジム</t>
    </rPh>
    <rPh sb="2" eb="4">
      <t>フタン</t>
    </rPh>
    <rPh sb="4" eb="6">
      <t>タイオウ</t>
    </rPh>
    <rPh sb="6" eb="8">
      <t>カハイ</t>
    </rPh>
    <rPh sb="8" eb="10">
      <t>カサン</t>
    </rPh>
    <rPh sb="12" eb="15">
      <t>ヒジョウキン</t>
    </rPh>
    <rPh sb="17" eb="18">
      <t>カ</t>
    </rPh>
    <phoneticPr fontId="25"/>
  </si>
  <si>
    <t>指導充実加配加算　＊非常勤でも可
※利用定員が271人以上の場合のみ対象</t>
    <rPh sb="0" eb="2">
      <t>シドウ</t>
    </rPh>
    <rPh sb="2" eb="4">
      <t>ジュウジツ</t>
    </rPh>
    <rPh sb="4" eb="6">
      <t>カハイ</t>
    </rPh>
    <rPh sb="6" eb="8">
      <t>カサン</t>
    </rPh>
    <rPh sb="10" eb="13">
      <t>ヒジョウキン</t>
    </rPh>
    <rPh sb="15" eb="16">
      <t>カ</t>
    </rPh>
    <phoneticPr fontId="25"/>
  </si>
  <si>
    <t>管理者を設置していない場合の減算</t>
    <rPh sb="0" eb="3">
      <t>カンリシャ</t>
    </rPh>
    <rPh sb="4" eb="6">
      <t>セッチ</t>
    </rPh>
    <rPh sb="11" eb="13">
      <t>バアイ</t>
    </rPh>
    <rPh sb="14" eb="16">
      <t>ゲンサン</t>
    </rPh>
    <phoneticPr fontId="25"/>
  </si>
  <si>
    <t>障害児保育加算　＊障害児加配補助金とは別に加算適用する場合</t>
    <rPh sb="0" eb="2">
      <t>ショウガイ</t>
    </rPh>
    <rPh sb="2" eb="3">
      <t>ジ</t>
    </rPh>
    <rPh sb="3" eb="5">
      <t>ホイク</t>
    </rPh>
    <rPh sb="5" eb="7">
      <t>カサン</t>
    </rPh>
    <rPh sb="9" eb="11">
      <t>ショウガイ</t>
    </rPh>
    <rPh sb="11" eb="12">
      <t>ジ</t>
    </rPh>
    <rPh sb="12" eb="14">
      <t>カハイ</t>
    </rPh>
    <rPh sb="14" eb="17">
      <t>ホジョキン</t>
    </rPh>
    <rPh sb="19" eb="20">
      <t>ベツ</t>
    </rPh>
    <rPh sb="21" eb="23">
      <t>カサン</t>
    </rPh>
    <rPh sb="23" eb="25">
      <t>テキヨウ</t>
    </rPh>
    <rPh sb="27" eb="29">
      <t>バアイ</t>
    </rPh>
    <phoneticPr fontId="25"/>
  </si>
  <si>
    <t>施設長を設置していない場合の減算</t>
    <rPh sb="0" eb="2">
      <t>シセツ</t>
    </rPh>
    <rPh sb="2" eb="3">
      <t>チョウ</t>
    </rPh>
    <rPh sb="4" eb="6">
      <t>セッチ</t>
    </rPh>
    <rPh sb="11" eb="13">
      <t>バアイ</t>
    </rPh>
    <rPh sb="14" eb="16">
      <t>ゲンサン</t>
    </rPh>
    <phoneticPr fontId="25"/>
  </si>
  <si>
    <t>こども事業課確認欄</t>
    <rPh sb="3" eb="6">
      <t>ジギョウカ</t>
    </rPh>
    <rPh sb="6" eb="8">
      <t>カクニン</t>
    </rPh>
    <rPh sb="8" eb="9">
      <t>ラン</t>
    </rPh>
    <phoneticPr fontId="4"/>
  </si>
  <si>
    <t>各月の総支給額　</t>
    <rPh sb="0" eb="2">
      <t>カクツキ</t>
    </rPh>
    <rPh sb="3" eb="4">
      <t>ソウ</t>
    </rPh>
    <rPh sb="4" eb="6">
      <t>シキュウ</t>
    </rPh>
    <rPh sb="6" eb="7">
      <t>ガク</t>
    </rPh>
    <phoneticPr fontId="10"/>
  </si>
  <si>
    <t>⑤「大阪府私立幼稚園等特別支援教育費補助金」又は「障害児保育加算」を受けた場合、人件費充当した額</t>
    <rPh sb="2" eb="5">
      <t>オオサカフ</t>
    </rPh>
    <rPh sb="5" eb="7">
      <t>シリツ</t>
    </rPh>
    <rPh sb="7" eb="10">
      <t>ヨウチエン</t>
    </rPh>
    <rPh sb="10" eb="11">
      <t>トウ</t>
    </rPh>
    <rPh sb="11" eb="13">
      <t>トクベツ</t>
    </rPh>
    <rPh sb="13" eb="15">
      <t>シエン</t>
    </rPh>
    <rPh sb="15" eb="17">
      <t>キョウイク</t>
    </rPh>
    <rPh sb="17" eb="18">
      <t>ヒ</t>
    </rPh>
    <rPh sb="18" eb="21">
      <t>ホジョキン</t>
    </rPh>
    <rPh sb="22" eb="23">
      <t>マタ</t>
    </rPh>
    <rPh sb="25" eb="27">
      <t>ショウガイ</t>
    </rPh>
    <rPh sb="27" eb="28">
      <t>ジ</t>
    </rPh>
    <rPh sb="28" eb="30">
      <t>ホイク</t>
    </rPh>
    <rPh sb="30" eb="32">
      <t>カサン</t>
    </rPh>
    <rPh sb="34" eb="35">
      <t>ウ</t>
    </rPh>
    <rPh sb="37" eb="39">
      <t>バアイ</t>
    </rPh>
    <rPh sb="40" eb="43">
      <t>ジンケンヒ</t>
    </rPh>
    <rPh sb="43" eb="45">
      <t>ジュウトウ</t>
    </rPh>
    <rPh sb="47" eb="48">
      <t>ガク</t>
    </rPh>
    <phoneticPr fontId="10"/>
  </si>
  <si>
    <t>(A)‥大阪府私立幼稚園等特別支援教育費　補助金額</t>
    <rPh sb="4" eb="7">
      <t>オオサカフ</t>
    </rPh>
    <rPh sb="7" eb="9">
      <t>シリツ</t>
    </rPh>
    <rPh sb="9" eb="12">
      <t>ヨウチエン</t>
    </rPh>
    <rPh sb="12" eb="13">
      <t>トウ</t>
    </rPh>
    <rPh sb="13" eb="15">
      <t>トクベツ</t>
    </rPh>
    <rPh sb="15" eb="17">
      <t>シエン</t>
    </rPh>
    <rPh sb="17" eb="19">
      <t>キョウイク</t>
    </rPh>
    <rPh sb="19" eb="20">
      <t>ヒ</t>
    </rPh>
    <rPh sb="21" eb="23">
      <t>ホジョ</t>
    </rPh>
    <rPh sb="23" eb="25">
      <t>キンガク</t>
    </rPh>
    <phoneticPr fontId="4"/>
  </si>
  <si>
    <t>(B) ‥(A)のうち人件費以外（研修費用など）に支出した額</t>
    <rPh sb="11" eb="14">
      <t>ジンケンヒ</t>
    </rPh>
    <rPh sb="14" eb="16">
      <t>イガイ</t>
    </rPh>
    <rPh sb="17" eb="19">
      <t>ケンシュウ</t>
    </rPh>
    <rPh sb="19" eb="21">
      <t>ヒヨウ</t>
    </rPh>
    <rPh sb="25" eb="27">
      <t>シシュツ</t>
    </rPh>
    <rPh sb="29" eb="30">
      <t>ガク</t>
    </rPh>
    <phoneticPr fontId="4"/>
  </si>
  <si>
    <t>(C)‥  (A)のうち人件費として支出した額</t>
    <rPh sb="12" eb="15">
      <t>ジンケンヒ</t>
    </rPh>
    <rPh sb="18" eb="20">
      <t>シシュツ</t>
    </rPh>
    <rPh sb="22" eb="23">
      <t>ガク</t>
    </rPh>
    <phoneticPr fontId="4"/>
  </si>
  <si>
    <t>(D)‥(C)のうち障害児保育対象職員へ充当した額</t>
    <rPh sb="10" eb="12">
      <t>ショウガイ</t>
    </rPh>
    <rPh sb="12" eb="13">
      <t>ジ</t>
    </rPh>
    <rPh sb="13" eb="15">
      <t>ホイク</t>
    </rPh>
    <rPh sb="15" eb="17">
      <t>タイショウ</t>
    </rPh>
    <rPh sb="17" eb="19">
      <t>ショクイン</t>
    </rPh>
    <rPh sb="20" eb="22">
      <t>ジュウトウ</t>
    </rPh>
    <rPh sb="24" eb="25">
      <t>ガク</t>
    </rPh>
    <phoneticPr fontId="4"/>
  </si>
  <si>
    <t>(E)‥(C)のうち障害児保育対象職員以外へ充当した額</t>
    <rPh sb="10" eb="12">
      <t>ショウガイ</t>
    </rPh>
    <rPh sb="12" eb="13">
      <t>ジ</t>
    </rPh>
    <rPh sb="13" eb="15">
      <t>ホイク</t>
    </rPh>
    <rPh sb="15" eb="17">
      <t>タイショウ</t>
    </rPh>
    <rPh sb="17" eb="19">
      <t>ショクイン</t>
    </rPh>
    <rPh sb="19" eb="21">
      <t>イガイ</t>
    </rPh>
    <rPh sb="22" eb="24">
      <t>ジュウトウ</t>
    </rPh>
    <rPh sb="26" eb="27">
      <t>ガク</t>
    </rPh>
    <phoneticPr fontId="4"/>
  </si>
  <si>
    <t>担当職員No</t>
    <rPh sb="0" eb="2">
      <t>タントウ</t>
    </rPh>
    <rPh sb="2" eb="4">
      <t>ショクイン</t>
    </rPh>
    <phoneticPr fontId="4"/>
  </si>
  <si>
    <t>担当職員名</t>
    <rPh sb="0" eb="2">
      <t>タントウ</t>
    </rPh>
    <rPh sb="2" eb="4">
      <t>ショクイン</t>
    </rPh>
    <rPh sb="4" eb="5">
      <t>メイ</t>
    </rPh>
    <phoneticPr fontId="4"/>
  </si>
  <si>
    <t>充当額</t>
    <rPh sb="0" eb="2">
      <t>ジュウトウ</t>
    </rPh>
    <rPh sb="2" eb="3">
      <t>ガク</t>
    </rPh>
    <phoneticPr fontId="4"/>
  </si>
  <si>
    <t>①のうち国・府・市の他の補助金において補助を受けた額
③</t>
    <rPh sb="4" eb="5">
      <t>クニ</t>
    </rPh>
    <rPh sb="6" eb="7">
      <t>フ</t>
    </rPh>
    <rPh sb="8" eb="9">
      <t>シ</t>
    </rPh>
    <rPh sb="10" eb="11">
      <t>タ</t>
    </rPh>
    <rPh sb="12" eb="15">
      <t>ホジョキン</t>
    </rPh>
    <rPh sb="19" eb="21">
      <t>ホジョ</t>
    </rPh>
    <rPh sb="22" eb="23">
      <t>ウ</t>
    </rPh>
    <rPh sb="25" eb="26">
      <t>ガク</t>
    </rPh>
    <phoneticPr fontId="10"/>
  </si>
  <si>
    <t>集計用</t>
    <rPh sb="0" eb="3">
      <t>シュウケイヨウ</t>
    </rPh>
    <phoneticPr fontId="4"/>
  </si>
  <si>
    <t>２号＿３歳児</t>
    <rPh sb="1" eb="2">
      <t>ゴウ</t>
    </rPh>
    <rPh sb="4" eb="5">
      <t>サイ</t>
    </rPh>
    <rPh sb="5" eb="6">
      <t>ジ</t>
    </rPh>
    <phoneticPr fontId="4"/>
  </si>
  <si>
    <t>１号＿満３歳児</t>
    <rPh sb="1" eb="2">
      <t>ゴウ</t>
    </rPh>
    <rPh sb="3" eb="4">
      <t>マン</t>
    </rPh>
    <rPh sb="5" eb="6">
      <t>サイ</t>
    </rPh>
    <rPh sb="6" eb="7">
      <t>ジ</t>
    </rPh>
    <phoneticPr fontId="4"/>
  </si>
  <si>
    <t>＜補助対象要件＞</t>
    <rPh sb="1" eb="3">
      <t>ホジョ</t>
    </rPh>
    <rPh sb="3" eb="5">
      <t>タイショウ</t>
    </rPh>
    <rPh sb="5" eb="7">
      <t>ヨウケン</t>
    </rPh>
    <phoneticPr fontId="4"/>
  </si>
  <si>
    <t>リスト</t>
    <phoneticPr fontId="4"/>
  </si>
  <si>
    <t>○</t>
    <phoneticPr fontId="4"/>
  </si>
  <si>
    <t>×</t>
    <phoneticPr fontId="4"/>
  </si>
  <si>
    <t>物価高騰を理由とした保護者の給食費（主食費および副食費）の増額を行っていないか</t>
    <rPh sb="0" eb="2">
      <t>ブッカ</t>
    </rPh>
    <rPh sb="2" eb="4">
      <t>コウトウ</t>
    </rPh>
    <rPh sb="5" eb="7">
      <t>リユウ</t>
    </rPh>
    <rPh sb="10" eb="13">
      <t>ホゴシャ</t>
    </rPh>
    <rPh sb="14" eb="16">
      <t>キュウショク</t>
    </rPh>
    <rPh sb="16" eb="17">
      <t>ヒ</t>
    </rPh>
    <rPh sb="18" eb="20">
      <t>シュショク</t>
    </rPh>
    <rPh sb="20" eb="21">
      <t>ヒ</t>
    </rPh>
    <rPh sb="24" eb="26">
      <t>フクショク</t>
    </rPh>
    <rPh sb="26" eb="27">
      <t>ヒ</t>
    </rPh>
    <rPh sb="29" eb="31">
      <t>ゾウガク</t>
    </rPh>
    <rPh sb="32" eb="33">
      <t>オコナ</t>
    </rPh>
    <phoneticPr fontId="4"/>
  </si>
  <si>
    <t>２号＿４歳児</t>
    <rPh sb="1" eb="2">
      <t>ゴウ</t>
    </rPh>
    <rPh sb="4" eb="5">
      <t>サイ</t>
    </rPh>
    <rPh sb="5" eb="6">
      <t>ジ</t>
    </rPh>
    <phoneticPr fontId="4"/>
  </si>
  <si>
    <t>２号＿５歳児</t>
    <rPh sb="1" eb="2">
      <t>ゴウ</t>
    </rPh>
    <rPh sb="4" eb="5">
      <t>サイ</t>
    </rPh>
    <rPh sb="5" eb="6">
      <t>ジ</t>
    </rPh>
    <phoneticPr fontId="4"/>
  </si>
  <si>
    <t>１号＿３歳児</t>
    <rPh sb="1" eb="2">
      <t>ゴウ</t>
    </rPh>
    <rPh sb="4" eb="5">
      <t>サイ</t>
    </rPh>
    <rPh sb="5" eb="6">
      <t>ジ</t>
    </rPh>
    <phoneticPr fontId="4"/>
  </si>
  <si>
    <t>１号＿４歳児</t>
    <rPh sb="1" eb="2">
      <t>ゴウ</t>
    </rPh>
    <rPh sb="4" eb="5">
      <t>サイ</t>
    </rPh>
    <rPh sb="5" eb="6">
      <t>ジ</t>
    </rPh>
    <phoneticPr fontId="4"/>
  </si>
  <si>
    <t>１号＿５歳児</t>
    <rPh sb="1" eb="2">
      <t>ゴウ</t>
    </rPh>
    <rPh sb="4" eb="5">
      <t>サイ</t>
    </rPh>
    <rPh sb="5" eb="6">
      <t>ジ</t>
    </rPh>
    <phoneticPr fontId="4"/>
  </si>
  <si>
    <t>３号＿０歳児</t>
    <rPh sb="1" eb="2">
      <t>ゴウ</t>
    </rPh>
    <rPh sb="4" eb="5">
      <t>サイ</t>
    </rPh>
    <rPh sb="5" eb="6">
      <t>ジ</t>
    </rPh>
    <phoneticPr fontId="4"/>
  </si>
  <si>
    <t>３号＿１歳児</t>
    <rPh sb="1" eb="2">
      <t>ゴウ</t>
    </rPh>
    <rPh sb="4" eb="5">
      <t>サイ</t>
    </rPh>
    <rPh sb="5" eb="6">
      <t>ジ</t>
    </rPh>
    <phoneticPr fontId="4"/>
  </si>
  <si>
    <t>３号＿２歳児</t>
    <rPh sb="1" eb="2">
      <t>ゴウ</t>
    </rPh>
    <rPh sb="4" eb="5">
      <t>サイ</t>
    </rPh>
    <rPh sb="5" eb="6">
      <t>ジ</t>
    </rPh>
    <phoneticPr fontId="4"/>
  </si>
  <si>
    <t>20.</t>
    <phoneticPr fontId="4"/>
  </si>
  <si>
    <t>21.</t>
    <phoneticPr fontId="4"/>
  </si>
  <si>
    <t>認定区分と年齢区分</t>
    <rPh sb="0" eb="2">
      <t>ニンテイ</t>
    </rPh>
    <rPh sb="2" eb="4">
      <t>クブン</t>
    </rPh>
    <rPh sb="5" eb="7">
      <t>ネンレイ</t>
    </rPh>
    <rPh sb="7" eb="9">
      <t>クブン</t>
    </rPh>
    <phoneticPr fontId="4"/>
  </si>
  <si>
    <t>保護者に対しておむつの持ち帰りを実施せず園で処理しているか。</t>
    <rPh sb="0" eb="3">
      <t>ホゴシャ</t>
    </rPh>
    <rPh sb="4" eb="5">
      <t>タイ</t>
    </rPh>
    <rPh sb="11" eb="12">
      <t>モ</t>
    </rPh>
    <rPh sb="13" eb="14">
      <t>カエ</t>
    </rPh>
    <rPh sb="16" eb="18">
      <t>ジッシ</t>
    </rPh>
    <rPh sb="20" eb="21">
      <t>エン</t>
    </rPh>
    <rPh sb="22" eb="24">
      <t>ショリ</t>
    </rPh>
    <phoneticPr fontId="4"/>
  </si>
  <si>
    <t>支出額　計</t>
    <rPh sb="0" eb="2">
      <t>シシュツ</t>
    </rPh>
    <rPh sb="2" eb="3">
      <t>ガク</t>
    </rPh>
    <rPh sb="4" eb="5">
      <t>ケイ</t>
    </rPh>
    <phoneticPr fontId="4"/>
  </si>
  <si>
    <t>支出額計と上限額を比較して低い方の額</t>
    <rPh sb="3" eb="4">
      <t>ケイ</t>
    </rPh>
    <rPh sb="5" eb="8">
      <t>ジョウゲンガク</t>
    </rPh>
    <rPh sb="9" eb="11">
      <t>ヒカク</t>
    </rPh>
    <rPh sb="13" eb="14">
      <t>ヒク</t>
    </rPh>
    <rPh sb="15" eb="16">
      <t>ホウ</t>
    </rPh>
    <rPh sb="17" eb="18">
      <t>ガク</t>
    </rPh>
    <phoneticPr fontId="4"/>
  </si>
  <si>
    <t>②収入額</t>
    <rPh sb="1" eb="3">
      <t>シュウニュウ</t>
    </rPh>
    <rPh sb="3" eb="4">
      <t>ガク</t>
    </rPh>
    <phoneticPr fontId="4"/>
  </si>
  <si>
    <t>①支出額</t>
    <phoneticPr fontId="4"/>
  </si>
  <si>
    <t>①支出額</t>
    <rPh sb="1" eb="3">
      <t>シシュツ</t>
    </rPh>
    <rPh sb="3" eb="4">
      <t>テイガク</t>
    </rPh>
    <phoneticPr fontId="4"/>
  </si>
  <si>
    <t>実施日</t>
    <rPh sb="0" eb="2">
      <t>ジッシ</t>
    </rPh>
    <rPh sb="2" eb="3">
      <t>ビ</t>
    </rPh>
    <phoneticPr fontId="4"/>
  </si>
  <si>
    <t>支出額</t>
    <rPh sb="0" eb="2">
      <t>シシュツ</t>
    </rPh>
    <rPh sb="2" eb="3">
      <t>テイガク</t>
    </rPh>
    <phoneticPr fontId="10"/>
  </si>
  <si>
    <t>実施日</t>
    <rPh sb="0" eb="2">
      <t>ジッシ</t>
    </rPh>
    <rPh sb="2" eb="3">
      <t>ビ</t>
    </rPh>
    <phoneticPr fontId="10"/>
  </si>
  <si>
    <t>②収入額</t>
    <rPh sb="1" eb="3">
      <t>シュウニュウ</t>
    </rPh>
    <rPh sb="3" eb="4">
      <t>テイガク</t>
    </rPh>
    <phoneticPr fontId="4"/>
  </si>
  <si>
    <t>支出額</t>
    <phoneticPr fontId="4"/>
  </si>
  <si>
    <t>支出額</t>
    <rPh sb="0" eb="2">
      <t>シシュツ</t>
    </rPh>
    <rPh sb="2" eb="3">
      <t>ガク</t>
    </rPh>
    <phoneticPr fontId="4"/>
  </si>
  <si>
    <t>事業実施
月数</t>
    <rPh sb="0" eb="2">
      <t>ジギョウ</t>
    </rPh>
    <rPh sb="2" eb="4">
      <t>ジッシ</t>
    </rPh>
    <rPh sb="5" eb="7">
      <t>ツキスウ</t>
    </rPh>
    <phoneticPr fontId="4"/>
  </si>
  <si>
    <t>収入額</t>
    <rPh sb="0" eb="2">
      <t>シュウニュウ</t>
    </rPh>
    <rPh sb="2" eb="3">
      <t>ガク</t>
    </rPh>
    <phoneticPr fontId="10"/>
  </si>
  <si>
    <t>支出額</t>
    <rPh sb="0" eb="2">
      <t>シシュツ</t>
    </rPh>
    <rPh sb="2" eb="3">
      <t>ガク</t>
    </rPh>
    <phoneticPr fontId="10"/>
  </si>
  <si>
    <t xml:space="preserve"> ①支出額</t>
    <rPh sb="2" eb="4">
      <t>シシュツ</t>
    </rPh>
    <rPh sb="4" eb="5">
      <t>ガク</t>
    </rPh>
    <phoneticPr fontId="4"/>
  </si>
  <si>
    <t>研修参加日</t>
    <rPh sb="0" eb="2">
      <t>ケンシュウ</t>
    </rPh>
    <rPh sb="2" eb="4">
      <t>サンカ</t>
    </rPh>
    <rPh sb="4" eb="5">
      <t>ビ</t>
    </rPh>
    <phoneticPr fontId="10"/>
  </si>
  <si>
    <t>（２）担任配慮児童に係る加算額加算額（①×②）</t>
    <rPh sb="15" eb="18">
      <t>カサンガク</t>
    </rPh>
    <phoneticPr fontId="4"/>
  </si>
  <si>
    <t>以下に、対象児童について、どの職員が加配されているかを記載してください。短時間勤務職員が2名加配されている場合は行を2行に分けてください。</t>
    <rPh sb="0" eb="2">
      <t>イカ</t>
    </rPh>
    <rPh sb="4" eb="6">
      <t>タイショウ</t>
    </rPh>
    <rPh sb="6" eb="8">
      <t>ジドウ</t>
    </rPh>
    <rPh sb="15" eb="17">
      <t>ショクイン</t>
    </rPh>
    <rPh sb="18" eb="20">
      <t>カハイ</t>
    </rPh>
    <rPh sb="27" eb="29">
      <t>キサイ</t>
    </rPh>
    <rPh sb="36" eb="39">
      <t>タンジカン</t>
    </rPh>
    <rPh sb="39" eb="41">
      <t>キンム</t>
    </rPh>
    <rPh sb="41" eb="43">
      <t>ショクイン</t>
    </rPh>
    <rPh sb="45" eb="46">
      <t>メイ</t>
    </rPh>
    <rPh sb="46" eb="48">
      <t>カハイ</t>
    </rPh>
    <rPh sb="53" eb="55">
      <t>バアイ</t>
    </rPh>
    <rPh sb="56" eb="57">
      <t>ギョウ</t>
    </rPh>
    <rPh sb="59" eb="60">
      <t>ギョウ</t>
    </rPh>
    <rPh sb="61" eb="62">
      <t>ワ</t>
    </rPh>
    <phoneticPr fontId="4"/>
  </si>
  <si>
    <t>人件費として充当した額（D）+（E）</t>
    <rPh sb="0" eb="3">
      <t>ジンケンヒ</t>
    </rPh>
    <rPh sb="6" eb="8">
      <t>ジュウトウ</t>
    </rPh>
    <rPh sb="10" eb="11">
      <t>ガク</t>
    </rPh>
    <phoneticPr fontId="4"/>
  </si>
  <si>
    <t>計</t>
    <rPh sb="0" eb="1">
      <t>ケイ</t>
    </rPh>
    <phoneticPr fontId="4"/>
  </si>
  <si>
    <t>①
利用延べ人数</t>
    <rPh sb="2" eb="4">
      <t>リヨウ</t>
    </rPh>
    <rPh sb="4" eb="5">
      <t>ノ</t>
    </rPh>
    <rPh sb="6" eb="8">
      <t>ニンズウ</t>
    </rPh>
    <phoneticPr fontId="10"/>
  </si>
  <si>
    <t>③
①のうち延長保育を利用する人数</t>
    <rPh sb="6" eb="8">
      <t>エンチョウ</t>
    </rPh>
    <rPh sb="8" eb="10">
      <t>ホイク</t>
    </rPh>
    <rPh sb="11" eb="13">
      <t>リヨウ</t>
    </rPh>
    <rPh sb="15" eb="17">
      <t>ニンズウ</t>
    </rPh>
    <phoneticPr fontId="10"/>
  </si>
  <si>
    <t>⑤
①のうち飲食を
提供する人数</t>
    <rPh sb="6" eb="8">
      <t>インショク</t>
    </rPh>
    <rPh sb="10" eb="12">
      <t>テイキョウ</t>
    </rPh>
    <rPh sb="14" eb="16">
      <t>ニンズウ</t>
    </rPh>
    <phoneticPr fontId="10"/>
  </si>
  <si>
    <t>事業別内訳表（優先項目）</t>
    <rPh sb="0" eb="2">
      <t>ジギョウ</t>
    </rPh>
    <rPh sb="2" eb="3">
      <t>ベツ</t>
    </rPh>
    <rPh sb="3" eb="5">
      <t>ウチワケ</t>
    </rPh>
    <rPh sb="5" eb="6">
      <t>ヒョウ</t>
    </rPh>
    <rPh sb="7" eb="9">
      <t>ユウセン</t>
    </rPh>
    <rPh sb="9" eb="11">
      <t>コウモク</t>
    </rPh>
    <phoneticPr fontId="4"/>
  </si>
  <si>
    <r>
      <t>実績額一覧（</t>
    </r>
    <r>
      <rPr>
        <b/>
        <u val="double"/>
        <sz val="11"/>
        <color theme="1"/>
        <rFont val="游ゴシック"/>
        <family val="3"/>
        <charset val="128"/>
        <scheme val="minor"/>
      </rPr>
      <t>優先項目</t>
    </r>
    <r>
      <rPr>
        <sz val="11"/>
        <color theme="1"/>
        <rFont val="游ゴシック"/>
        <family val="3"/>
        <charset val="128"/>
        <scheme val="minor"/>
      </rPr>
      <t>）</t>
    </r>
    <rPh sb="0" eb="3">
      <t>ジッセキガク</t>
    </rPh>
    <rPh sb="3" eb="5">
      <t>イチラン</t>
    </rPh>
    <rPh sb="6" eb="8">
      <t>ユウセン</t>
    </rPh>
    <rPh sb="8" eb="10">
      <t>コウモク</t>
    </rPh>
    <phoneticPr fontId="4"/>
  </si>
  <si>
    <t>実績の有無</t>
    <rPh sb="0" eb="2">
      <t>ジッセキ</t>
    </rPh>
    <rPh sb="3" eb="5">
      <t>ウム</t>
    </rPh>
    <phoneticPr fontId="4"/>
  </si>
  <si>
    <t>備考（提出予定日等）</t>
    <rPh sb="0" eb="2">
      <t>ビコウ</t>
    </rPh>
    <rPh sb="3" eb="5">
      <t>テイシュツ</t>
    </rPh>
    <rPh sb="5" eb="7">
      <t>ヨテイ</t>
    </rPh>
    <rPh sb="7" eb="8">
      <t>ビ</t>
    </rPh>
    <rPh sb="8" eb="9">
      <t>トウ</t>
    </rPh>
    <phoneticPr fontId="4"/>
  </si>
  <si>
    <t>優先項目　計</t>
    <rPh sb="0" eb="2">
      <t>ユウセン</t>
    </rPh>
    <rPh sb="2" eb="4">
      <t>コウモク</t>
    </rPh>
    <rPh sb="5" eb="6">
      <t>ケイ</t>
    </rPh>
    <phoneticPr fontId="4"/>
  </si>
  <si>
    <t>豊中市記入欄
（完了確認日）</t>
    <rPh sb="0" eb="2">
      <t>トヨナカ</t>
    </rPh>
    <rPh sb="2" eb="3">
      <t>シ</t>
    </rPh>
    <rPh sb="3" eb="5">
      <t>キニュウ</t>
    </rPh>
    <rPh sb="5" eb="6">
      <t>ラン</t>
    </rPh>
    <rPh sb="8" eb="10">
      <t>カンリョウ</t>
    </rPh>
    <rPh sb="10" eb="12">
      <t>カクニン</t>
    </rPh>
    <rPh sb="12" eb="13">
      <t>ビ</t>
    </rPh>
    <phoneticPr fontId="4"/>
  </si>
  <si>
    <t>※※※注意事項※※※</t>
    <rPh sb="3" eb="5">
      <t>チュウイ</t>
    </rPh>
    <rPh sb="5" eb="7">
      <t>ジコウ</t>
    </rPh>
    <phoneticPr fontId="4"/>
  </si>
  <si>
    <t>上記優先項目の実績報告の完成期限は</t>
    <rPh sb="0" eb="2">
      <t>ジョウキ</t>
    </rPh>
    <rPh sb="2" eb="4">
      <t>ユウセン</t>
    </rPh>
    <rPh sb="4" eb="6">
      <t>コウモク</t>
    </rPh>
    <rPh sb="7" eb="9">
      <t>ジッセキ</t>
    </rPh>
    <rPh sb="9" eb="11">
      <t>ホウコク</t>
    </rPh>
    <rPh sb="12" eb="14">
      <t>カンセイ</t>
    </rPh>
    <rPh sb="14" eb="16">
      <t>キゲン</t>
    </rPh>
    <phoneticPr fontId="4"/>
  </si>
  <si>
    <t>完成期限までに実績報告内容が</t>
    <rPh sb="7" eb="9">
      <t>ジッセキ</t>
    </rPh>
    <rPh sb="9" eb="11">
      <t>ホウコク</t>
    </rPh>
    <phoneticPr fontId="4"/>
  </si>
  <si>
    <t>確定しなかった場合、</t>
    <phoneticPr fontId="4"/>
  </si>
  <si>
    <t>いかなる理由であっても実績額は0円</t>
    <phoneticPr fontId="4"/>
  </si>
  <si>
    <t>とみなします。あらかじめご了承ください。</t>
    <phoneticPr fontId="4"/>
  </si>
  <si>
    <t>事業別内訳表（優先項目以外）</t>
    <rPh sb="0" eb="2">
      <t>ジギョウ</t>
    </rPh>
    <rPh sb="2" eb="3">
      <t>ベツ</t>
    </rPh>
    <rPh sb="3" eb="5">
      <t>ウチワケ</t>
    </rPh>
    <rPh sb="5" eb="6">
      <t>ヒョウ</t>
    </rPh>
    <rPh sb="7" eb="9">
      <t>ユウセン</t>
    </rPh>
    <rPh sb="9" eb="11">
      <t>コウモク</t>
    </rPh>
    <rPh sb="11" eb="13">
      <t>イガイ</t>
    </rPh>
    <phoneticPr fontId="4"/>
  </si>
  <si>
    <t>実績額一覧（優先項目以外）</t>
    <rPh sb="0" eb="3">
      <t>ジッセキガク</t>
    </rPh>
    <rPh sb="3" eb="5">
      <t>イチラン</t>
    </rPh>
    <rPh sb="6" eb="8">
      <t>ユウセン</t>
    </rPh>
    <rPh sb="8" eb="10">
      <t>コウモク</t>
    </rPh>
    <rPh sb="10" eb="12">
      <t>イガイ</t>
    </rPh>
    <phoneticPr fontId="4"/>
  </si>
  <si>
    <t>優先項目以外　計</t>
    <rPh sb="0" eb="2">
      <t>ユウセン</t>
    </rPh>
    <rPh sb="2" eb="4">
      <t>コウモク</t>
    </rPh>
    <rPh sb="4" eb="6">
      <t>イガイ</t>
    </rPh>
    <rPh sb="7" eb="8">
      <t>ケイ</t>
    </rPh>
    <phoneticPr fontId="4"/>
  </si>
  <si>
    <t>【再掲】優先項目　計</t>
    <rPh sb="1" eb="3">
      <t>サイケイ</t>
    </rPh>
    <rPh sb="4" eb="6">
      <t>ユウセン</t>
    </rPh>
    <rPh sb="6" eb="8">
      <t>コウモク</t>
    </rPh>
    <rPh sb="9" eb="10">
      <t>ケイ</t>
    </rPh>
    <phoneticPr fontId="4"/>
  </si>
  <si>
    <t>実績額　総計</t>
    <rPh sb="0" eb="2">
      <t>ジッセキ</t>
    </rPh>
    <rPh sb="2" eb="3">
      <t>ガク</t>
    </rPh>
    <rPh sb="4" eb="6">
      <t>ソウケイ</t>
    </rPh>
    <phoneticPr fontId="4"/>
  </si>
  <si>
    <t>各補助種別　実績内容集計表</t>
    <rPh sb="0" eb="1">
      <t>カク</t>
    </rPh>
    <rPh sb="1" eb="3">
      <t>ホジョ</t>
    </rPh>
    <rPh sb="3" eb="5">
      <t>シュベツ</t>
    </rPh>
    <rPh sb="6" eb="8">
      <t>ジッセキ</t>
    </rPh>
    <rPh sb="8" eb="10">
      <t>ナイヨウ</t>
    </rPh>
    <rPh sb="10" eb="13">
      <t>シュウケイヒョウ</t>
    </rPh>
    <phoneticPr fontId="4"/>
  </si>
  <si>
    <t>1.一時預かり事業（幼稚園型）</t>
    <rPh sb="2" eb="5">
      <t>イチジアズ</t>
    </rPh>
    <rPh sb="7" eb="9">
      <t>ジギョウ</t>
    </rPh>
    <rPh sb="10" eb="13">
      <t>ヨウチエン</t>
    </rPh>
    <rPh sb="13" eb="14">
      <t>ガタ</t>
    </rPh>
    <phoneticPr fontId="4"/>
  </si>
  <si>
    <t>施設の年間実施
日数</t>
    <rPh sb="0" eb="2">
      <t>シセツ</t>
    </rPh>
    <rPh sb="3" eb="5">
      <t>ネンカン</t>
    </rPh>
    <rPh sb="5" eb="7">
      <t>ジッシ</t>
    </rPh>
    <rPh sb="8" eb="10">
      <t>ニッスウ</t>
    </rPh>
    <phoneticPr fontId="25"/>
  </si>
  <si>
    <t>幼稚園型Ⅰ</t>
    <rPh sb="0" eb="3">
      <t>ヨウチエン</t>
    </rPh>
    <rPh sb="3" eb="4">
      <t>ガタ</t>
    </rPh>
    <phoneticPr fontId="25"/>
  </si>
  <si>
    <t>開設準備経費
（改修費等）</t>
    <rPh sb="0" eb="2">
      <t>カイセツ</t>
    </rPh>
    <rPh sb="2" eb="4">
      <t>ジュンビ</t>
    </rPh>
    <rPh sb="4" eb="6">
      <t>ケイヒ</t>
    </rPh>
    <rPh sb="8" eb="11">
      <t>カイシュウヒ</t>
    </rPh>
    <rPh sb="11" eb="12">
      <t>トウ</t>
    </rPh>
    <phoneticPr fontId="25"/>
  </si>
  <si>
    <t>対象経費の実支出額</t>
    <rPh sb="0" eb="2">
      <t>タイショウ</t>
    </rPh>
    <rPh sb="2" eb="4">
      <t>ケイヒ</t>
    </rPh>
    <rPh sb="5" eb="6">
      <t>ジツ</t>
    </rPh>
    <rPh sb="6" eb="8">
      <t>シシュツ</t>
    </rPh>
    <rPh sb="8" eb="9">
      <t>ガク</t>
    </rPh>
    <phoneticPr fontId="25"/>
  </si>
  <si>
    <t>国庫補助基準額</t>
    <rPh sb="0" eb="2">
      <t>コッコ</t>
    </rPh>
    <rPh sb="2" eb="4">
      <t>ホジョ</t>
    </rPh>
    <rPh sb="4" eb="7">
      <t>キジュンガク</t>
    </rPh>
    <phoneticPr fontId="25"/>
  </si>
  <si>
    <t>年間延べ利用者数【自市町村分】</t>
    <rPh sb="0" eb="2">
      <t>ネンカン</t>
    </rPh>
    <rPh sb="2" eb="3">
      <t>ノ</t>
    </rPh>
    <rPh sb="4" eb="6">
      <t>リヨウ</t>
    </rPh>
    <rPh sb="6" eb="7">
      <t>シャ</t>
    </rPh>
    <rPh sb="7" eb="8">
      <t>スウ</t>
    </rPh>
    <rPh sb="9" eb="10">
      <t>ジ</t>
    </rPh>
    <rPh sb="10" eb="13">
      <t>シチョウソン</t>
    </rPh>
    <rPh sb="13" eb="14">
      <t>ブン</t>
    </rPh>
    <phoneticPr fontId="25"/>
  </si>
  <si>
    <t>施設当たり
年間延べ利用者数
【広域利用含む】</t>
    <rPh sb="0" eb="2">
      <t>シセツ</t>
    </rPh>
    <rPh sb="2" eb="3">
      <t>ア</t>
    </rPh>
    <rPh sb="6" eb="8">
      <t>ネンカン</t>
    </rPh>
    <rPh sb="8" eb="9">
      <t>ノ</t>
    </rPh>
    <rPh sb="10" eb="12">
      <t>リヨウ</t>
    </rPh>
    <rPh sb="12" eb="13">
      <t>シャ</t>
    </rPh>
    <rPh sb="13" eb="14">
      <t>スウ</t>
    </rPh>
    <rPh sb="16" eb="18">
      <t>コウイキ</t>
    </rPh>
    <rPh sb="18" eb="20">
      <t>リヨウ</t>
    </rPh>
    <rPh sb="20" eb="21">
      <t>フク</t>
    </rPh>
    <phoneticPr fontId="25"/>
  </si>
  <si>
    <t>保育体制充実加算</t>
    <rPh sb="0" eb="2">
      <t>ホイク</t>
    </rPh>
    <rPh sb="2" eb="4">
      <t>タイセイ</t>
    </rPh>
    <rPh sb="4" eb="6">
      <t>ジュウジツ</t>
    </rPh>
    <rPh sb="6" eb="8">
      <t>カサン</t>
    </rPh>
    <phoneticPr fontId="25"/>
  </si>
  <si>
    <t>就労支援型施設
加算</t>
    <rPh sb="0" eb="2">
      <t>シュウロウ</t>
    </rPh>
    <rPh sb="2" eb="4">
      <t>シエン</t>
    </rPh>
    <rPh sb="4" eb="5">
      <t>ガタ</t>
    </rPh>
    <rPh sb="5" eb="7">
      <t>シセツ</t>
    </rPh>
    <rPh sb="8" eb="10">
      <t>カサン</t>
    </rPh>
    <phoneticPr fontId="25"/>
  </si>
  <si>
    <t>平日</t>
  </si>
  <si>
    <t>長期
休業日</t>
    <rPh sb="0" eb="2">
      <t>チョウキ</t>
    </rPh>
    <rPh sb="3" eb="5">
      <t>キュウギョウ</t>
    </rPh>
    <rPh sb="5" eb="6">
      <t>ビ</t>
    </rPh>
    <phoneticPr fontId="25"/>
  </si>
  <si>
    <t>休日</t>
    <rPh sb="0" eb="2">
      <t>キュウジツ</t>
    </rPh>
    <phoneticPr fontId="25"/>
  </si>
  <si>
    <t>特別な
支援を
要する
園児</t>
    <rPh sb="0" eb="2">
      <t>トクベツ</t>
    </rPh>
    <rPh sb="4" eb="6">
      <t>シエン</t>
    </rPh>
    <rPh sb="8" eb="9">
      <t>ヨウ</t>
    </rPh>
    <rPh sb="12" eb="13">
      <t>エン</t>
    </rPh>
    <rPh sb="13" eb="14">
      <t>ジ</t>
    </rPh>
    <phoneticPr fontId="25"/>
  </si>
  <si>
    <t>⑧以外の園児</t>
    <rPh sb="1" eb="3">
      <t>イガイ</t>
    </rPh>
    <rPh sb="4" eb="6">
      <t>エンジ</t>
    </rPh>
    <phoneticPr fontId="25"/>
  </si>
  <si>
    <t>⑯以外の園児</t>
    <rPh sb="1" eb="3">
      <t>イガイ</t>
    </rPh>
    <rPh sb="4" eb="6">
      <t>エンジ</t>
    </rPh>
    <phoneticPr fontId="25"/>
  </si>
  <si>
    <t>幼稚園在籍園児</t>
    <rPh sb="0" eb="3">
      <t>ヨウチエン</t>
    </rPh>
    <rPh sb="3" eb="5">
      <t>ザイセキ</t>
    </rPh>
    <rPh sb="5" eb="7">
      <t>エンジ</t>
    </rPh>
    <phoneticPr fontId="25"/>
  </si>
  <si>
    <t>幼稚園在籍園児以外</t>
    <rPh sb="0" eb="3">
      <t>ヨウチエン</t>
    </rPh>
    <rPh sb="3" eb="5">
      <t>ザイセキ</t>
    </rPh>
    <rPh sb="5" eb="7">
      <t>エンジ</t>
    </rPh>
    <rPh sb="7" eb="9">
      <t>イガイ</t>
    </rPh>
    <phoneticPr fontId="25"/>
  </si>
  <si>
    <t>うち長時間</t>
    <rPh sb="2" eb="5">
      <t>チョウジカン</t>
    </rPh>
    <phoneticPr fontId="25"/>
  </si>
  <si>
    <t>平日＋長期休業日＋休日</t>
    <rPh sb="0" eb="2">
      <t>ヘイジツ</t>
    </rPh>
    <rPh sb="3" eb="5">
      <t>チョウキ</t>
    </rPh>
    <rPh sb="5" eb="7">
      <t>キュウギョウ</t>
    </rPh>
    <rPh sb="7" eb="8">
      <t>ビ</t>
    </rPh>
    <rPh sb="9" eb="11">
      <t>キュウジツ</t>
    </rPh>
    <phoneticPr fontId="25"/>
  </si>
  <si>
    <t>平日</t>
    <rPh sb="0" eb="2">
      <t>ヘイジツ</t>
    </rPh>
    <phoneticPr fontId="25"/>
  </si>
  <si>
    <t>長期休業日</t>
    <rPh sb="0" eb="2">
      <t>チョウキ</t>
    </rPh>
    <rPh sb="2" eb="5">
      <t>キュウギョウビ</t>
    </rPh>
    <phoneticPr fontId="25"/>
  </si>
  <si>
    <t>配置月数</t>
    <rPh sb="0" eb="2">
      <t>ハイチ</t>
    </rPh>
    <rPh sb="2" eb="4">
      <t>ゲッスウ</t>
    </rPh>
    <phoneticPr fontId="25"/>
  </si>
  <si>
    <t>2時間
未満</t>
    <rPh sb="1" eb="3">
      <t>ジカン</t>
    </rPh>
    <rPh sb="4" eb="6">
      <t>ミマン</t>
    </rPh>
    <phoneticPr fontId="25"/>
  </si>
  <si>
    <t>2～3
時間</t>
    <rPh sb="4" eb="6">
      <t>ジカン</t>
    </rPh>
    <phoneticPr fontId="25"/>
  </si>
  <si>
    <t>3時間
以上</t>
    <rPh sb="1" eb="3">
      <t>ジカン</t>
    </rPh>
    <rPh sb="4" eb="6">
      <t>イジョウ</t>
    </rPh>
    <phoneticPr fontId="25"/>
  </si>
  <si>
    <t>⑤</t>
    <phoneticPr fontId="25"/>
  </si>
  <si>
    <t>⑥</t>
    <phoneticPr fontId="25"/>
  </si>
  <si>
    <t>⑦</t>
    <phoneticPr fontId="25"/>
  </si>
  <si>
    <t>⑧</t>
    <phoneticPr fontId="25"/>
  </si>
  <si>
    <t>⑬</t>
    <phoneticPr fontId="25"/>
  </si>
  <si>
    <t>⑭</t>
    <phoneticPr fontId="25"/>
  </si>
  <si>
    <t>⑮</t>
    <phoneticPr fontId="25"/>
  </si>
  <si>
    <t>⑯</t>
    <phoneticPr fontId="25"/>
  </si>
  <si>
    <t>⑰</t>
    <phoneticPr fontId="25"/>
  </si>
  <si>
    <t>⑱</t>
    <phoneticPr fontId="25"/>
  </si>
  <si>
    <t>⑲</t>
    <phoneticPr fontId="25"/>
  </si>
  <si>
    <t>⑳</t>
    <phoneticPr fontId="25"/>
  </si>
  <si>
    <t>㉑</t>
    <phoneticPr fontId="25"/>
  </si>
  <si>
    <t>㉒</t>
    <phoneticPr fontId="25"/>
  </si>
  <si>
    <t>㉓</t>
    <phoneticPr fontId="25"/>
  </si>
  <si>
    <t>㉔</t>
    <phoneticPr fontId="25"/>
  </si>
  <si>
    <t>⑨</t>
    <phoneticPr fontId="25"/>
  </si>
  <si>
    <t>長期休業日
（８時間未満）</t>
    <rPh sb="0" eb="2">
      <t>チョウキ</t>
    </rPh>
    <rPh sb="2" eb="5">
      <t>キュウギョウビ</t>
    </rPh>
    <rPh sb="8" eb="10">
      <t>ジカン</t>
    </rPh>
    <rPh sb="10" eb="12">
      <t>ミマン</t>
    </rPh>
    <phoneticPr fontId="25"/>
  </si>
  <si>
    <t>⑩</t>
    <phoneticPr fontId="25"/>
  </si>
  <si>
    <t>長期休業日
（８時間以上）</t>
    <rPh sb="0" eb="2">
      <t>チョウキ</t>
    </rPh>
    <rPh sb="2" eb="5">
      <t>キュウギョウビ</t>
    </rPh>
    <rPh sb="8" eb="10">
      <t>ジカン</t>
    </rPh>
    <rPh sb="10" eb="12">
      <t>イジョウ</t>
    </rPh>
    <phoneticPr fontId="25"/>
  </si>
  <si>
    <t>⑪</t>
    <phoneticPr fontId="25"/>
  </si>
  <si>
    <t>⑫</t>
    <phoneticPr fontId="25"/>
  </si>
  <si>
    <t>3.延長保育事業</t>
    <rPh sb="1" eb="3">
      <t>エンチョウ</t>
    </rPh>
    <rPh sb="3" eb="5">
      <t>ホイク</t>
    </rPh>
    <rPh sb="5" eb="7">
      <t>ジギョウ</t>
    </rPh>
    <phoneticPr fontId="4"/>
  </si>
  <si>
    <t>延長時間</t>
    <rPh sb="0" eb="2">
      <t>エンチョウ</t>
    </rPh>
    <rPh sb="2" eb="4">
      <t>ジカン</t>
    </rPh>
    <phoneticPr fontId="25"/>
  </si>
  <si>
    <t>※22時以降実施の場合の内訳</t>
    <rPh sb="3" eb="6">
      <t>ジイコウ</t>
    </rPh>
    <rPh sb="6" eb="8">
      <t>ジッシ</t>
    </rPh>
    <rPh sb="9" eb="11">
      <t>バアイ</t>
    </rPh>
    <rPh sb="12" eb="14">
      <t>ウチワケ</t>
    </rPh>
    <phoneticPr fontId="25"/>
  </si>
  <si>
    <t>夜間保育所</t>
    <rPh sb="0" eb="2">
      <t>ヤカン</t>
    </rPh>
    <rPh sb="2" eb="4">
      <t>ホイク</t>
    </rPh>
    <rPh sb="4" eb="5">
      <t>ショ</t>
    </rPh>
    <phoneticPr fontId="25"/>
  </si>
  <si>
    <t>平均対象児童数</t>
    <rPh sb="0" eb="2">
      <t>ヘイキン</t>
    </rPh>
    <rPh sb="2" eb="4">
      <t>タイショウ</t>
    </rPh>
    <rPh sb="4" eb="7">
      <t>ジドウスウ</t>
    </rPh>
    <phoneticPr fontId="25"/>
  </si>
  <si>
    <t>対象経費の
実支出額</t>
    <phoneticPr fontId="25"/>
  </si>
  <si>
    <t>国庫補助
基準額</t>
    <rPh sb="0" eb="2">
      <t>コッコ</t>
    </rPh>
    <rPh sb="2" eb="4">
      <t>ホジョ</t>
    </rPh>
    <rPh sb="5" eb="8">
      <t>キジュンガク</t>
    </rPh>
    <phoneticPr fontId="25"/>
  </si>
  <si>
    <t>～22時まで</t>
    <rPh sb="3" eb="4">
      <t>ジ</t>
    </rPh>
    <phoneticPr fontId="25"/>
  </si>
  <si>
    <t>22時以降</t>
    <rPh sb="2" eb="3">
      <t>ジ</t>
    </rPh>
    <rPh sb="3" eb="5">
      <t>イコウ</t>
    </rPh>
    <phoneticPr fontId="25"/>
  </si>
  <si>
    <t>前</t>
    <rPh sb="0" eb="1">
      <t>マエ</t>
    </rPh>
    <phoneticPr fontId="25"/>
  </si>
  <si>
    <t>後</t>
    <rPh sb="0" eb="1">
      <t>ウシ</t>
    </rPh>
    <phoneticPr fontId="25"/>
  </si>
  <si>
    <t>6.体力向上の基礎を培う「げんキッズプロジェクト」</t>
    <phoneticPr fontId="4"/>
  </si>
  <si>
    <t>10.病児保育事業（体調不良児対応型）</t>
    <rPh sb="2" eb="8">
      <t>ビョウジホイクジギョウ</t>
    </rPh>
    <rPh sb="9" eb="17">
      <t>タイチョウフリョウジタイオウガタ</t>
    </rPh>
    <phoneticPr fontId="4"/>
  </si>
  <si>
    <t>事業実施
月数</t>
    <rPh sb="0" eb="2">
      <t>ジギョウ</t>
    </rPh>
    <rPh sb="2" eb="4">
      <t>ジッシ</t>
    </rPh>
    <rPh sb="5" eb="7">
      <t>ツキスウ</t>
    </rPh>
    <phoneticPr fontId="25"/>
  </si>
  <si>
    <t>利用児童数
（年間延人数）</t>
    <phoneticPr fontId="25"/>
  </si>
  <si>
    <t>14.一時預かり事業（一般型）</t>
    <phoneticPr fontId="4"/>
  </si>
  <si>
    <t>利用定員</t>
    <rPh sb="0" eb="2">
      <t>リヨウ</t>
    </rPh>
    <rPh sb="2" eb="4">
      <t>テイイン</t>
    </rPh>
    <phoneticPr fontId="25"/>
  </si>
  <si>
    <t>利用児童数（年間延人数）</t>
    <rPh sb="0" eb="2">
      <t>リヨウ</t>
    </rPh>
    <rPh sb="2" eb="5">
      <t>ジドウスウ</t>
    </rPh>
    <rPh sb="6" eb="8">
      <t>ネンカン</t>
    </rPh>
    <rPh sb="8" eb="9">
      <t>ノ</t>
    </rPh>
    <rPh sb="9" eb="10">
      <t>ヒト</t>
    </rPh>
    <rPh sb="10" eb="11">
      <t>トシカズ</t>
    </rPh>
    <phoneticPr fontId="25"/>
  </si>
  <si>
    <t>ア　一般型対象児童
（イ～エを除く）</t>
    <rPh sb="2" eb="5">
      <t>イッパンガタ</t>
    </rPh>
    <rPh sb="5" eb="7">
      <t>タイショウ</t>
    </rPh>
    <rPh sb="7" eb="9">
      <t>ジドウ</t>
    </rPh>
    <rPh sb="15" eb="16">
      <t>ノゾ</t>
    </rPh>
    <phoneticPr fontId="25"/>
  </si>
  <si>
    <t>イ　特別利用保育等対象児童</t>
    <rPh sb="2" eb="4">
      <t>トクベツ</t>
    </rPh>
    <rPh sb="4" eb="6">
      <t>リヨウ</t>
    </rPh>
    <rPh sb="6" eb="8">
      <t>ホイク</t>
    </rPh>
    <rPh sb="8" eb="9">
      <t>トウ</t>
    </rPh>
    <rPh sb="9" eb="11">
      <t>タイショウ</t>
    </rPh>
    <rPh sb="11" eb="13">
      <t>ジドウ</t>
    </rPh>
    <phoneticPr fontId="25"/>
  </si>
  <si>
    <t>ウ　
緊急一時預かり対象児童</t>
    <rPh sb="3" eb="5">
      <t>キンキュウ</t>
    </rPh>
    <rPh sb="5" eb="7">
      <t>イチジ</t>
    </rPh>
    <rPh sb="7" eb="8">
      <t>アズ</t>
    </rPh>
    <rPh sb="10" eb="12">
      <t>タイショウ</t>
    </rPh>
    <rPh sb="12" eb="14">
      <t>ジドウ</t>
    </rPh>
    <phoneticPr fontId="25"/>
  </si>
  <si>
    <t>エ　
特別支援児童
対象児童</t>
    <rPh sb="3" eb="5">
      <t>トクベツ</t>
    </rPh>
    <rPh sb="5" eb="7">
      <t>シエン</t>
    </rPh>
    <rPh sb="7" eb="9">
      <t>ジドウ</t>
    </rPh>
    <rPh sb="10" eb="12">
      <t>タイショウ</t>
    </rPh>
    <rPh sb="12" eb="14">
      <t>ジドウ</t>
    </rPh>
    <phoneticPr fontId="25"/>
  </si>
  <si>
    <t>長期休業日（８時間未満）</t>
    <rPh sb="0" eb="2">
      <t>チョウキ</t>
    </rPh>
    <rPh sb="2" eb="5">
      <t>キュウギョウビ</t>
    </rPh>
    <rPh sb="7" eb="9">
      <t>ジカン</t>
    </rPh>
    <rPh sb="9" eb="11">
      <t>ミマン</t>
    </rPh>
    <phoneticPr fontId="25"/>
  </si>
  <si>
    <t>長期休業日（８時間以上）</t>
    <rPh sb="0" eb="2">
      <t>チョウキ</t>
    </rPh>
    <rPh sb="2" eb="5">
      <t>キュウギョウビ</t>
    </rPh>
    <rPh sb="7" eb="9">
      <t>ジカン</t>
    </rPh>
    <rPh sb="9" eb="11">
      <t>イジョウ</t>
    </rPh>
    <phoneticPr fontId="25"/>
  </si>
  <si>
    <t>長時間</t>
    <rPh sb="0" eb="3">
      <t>チョウジカン</t>
    </rPh>
    <phoneticPr fontId="25"/>
  </si>
  <si>
    <t>障害児</t>
    <rPh sb="0" eb="3">
      <t>ショウガイジ</t>
    </rPh>
    <phoneticPr fontId="25"/>
  </si>
  <si>
    <t>多胎児</t>
    <rPh sb="0" eb="3">
      <t>タタイジ</t>
    </rPh>
    <phoneticPr fontId="25"/>
  </si>
  <si>
    <t>合計</t>
    <rPh sb="0" eb="2">
      <t>ゴウケイ</t>
    </rPh>
    <phoneticPr fontId="25"/>
  </si>
  <si>
    <t>担当職員の配置</t>
    <rPh sb="0" eb="2">
      <t>タントウ</t>
    </rPh>
    <rPh sb="2" eb="4">
      <t>ショクイン</t>
    </rPh>
    <rPh sb="5" eb="7">
      <t>ハイチ</t>
    </rPh>
    <phoneticPr fontId="25"/>
  </si>
  <si>
    <t>開所時間</t>
    <rPh sb="0" eb="2">
      <t>カイショ</t>
    </rPh>
    <rPh sb="2" eb="4">
      <t>ジカン</t>
    </rPh>
    <phoneticPr fontId="25"/>
  </si>
  <si>
    <t>開所日数</t>
    <rPh sb="0" eb="2">
      <t>カイショ</t>
    </rPh>
    <rPh sb="2" eb="4">
      <t>ニッスウ</t>
    </rPh>
    <phoneticPr fontId="25"/>
  </si>
  <si>
    <t>基幹型施設</t>
    <rPh sb="0" eb="3">
      <t>キカンガタ</t>
    </rPh>
    <rPh sb="3" eb="5">
      <t>シセツ</t>
    </rPh>
    <phoneticPr fontId="25"/>
  </si>
  <si>
    <t>地域密着Ⅱ型</t>
    <rPh sb="0" eb="2">
      <t>チイキ</t>
    </rPh>
    <rPh sb="2" eb="4">
      <t>ミッチャク</t>
    </rPh>
    <rPh sb="5" eb="6">
      <t>ガタ</t>
    </rPh>
    <phoneticPr fontId="25"/>
  </si>
  <si>
    <t>開設準備経費</t>
    <rPh sb="0" eb="2">
      <t>カイセツ</t>
    </rPh>
    <rPh sb="2" eb="4">
      <t>ジュンビ</t>
    </rPh>
    <rPh sb="4" eb="6">
      <t>ケイヒ</t>
    </rPh>
    <phoneticPr fontId="25"/>
  </si>
  <si>
    <t>対象経費の実支出額</t>
    <rPh sb="0" eb="2">
      <t>タイショウ</t>
    </rPh>
    <rPh sb="2" eb="4">
      <t>ケイヒ</t>
    </rPh>
    <rPh sb="5" eb="6">
      <t>ジツ</t>
    </rPh>
    <rPh sb="6" eb="8">
      <t>シシュツ</t>
    </rPh>
    <phoneticPr fontId="25"/>
  </si>
  <si>
    <t>保育士</t>
    <rPh sb="0" eb="3">
      <t>ホイクシ</t>
    </rPh>
    <phoneticPr fontId="25"/>
  </si>
  <si>
    <t>家庭的保育者</t>
    <rPh sb="0" eb="3">
      <t>カテイテキ</t>
    </rPh>
    <rPh sb="3" eb="6">
      <t>ホイクシャ</t>
    </rPh>
    <phoneticPr fontId="25"/>
  </si>
  <si>
    <t>研修受講者</t>
    <rPh sb="0" eb="2">
      <t>ケンシュウ</t>
    </rPh>
    <rPh sb="2" eb="5">
      <t>ジュコウシャ</t>
    </rPh>
    <phoneticPr fontId="25"/>
  </si>
  <si>
    <t>改修費等</t>
    <rPh sb="0" eb="2">
      <t>カイシュウ</t>
    </rPh>
    <rPh sb="2" eb="3">
      <t>ヒ</t>
    </rPh>
    <rPh sb="3" eb="4">
      <t>トウ</t>
    </rPh>
    <phoneticPr fontId="25"/>
  </si>
  <si>
    <t>礼金及び賃借料</t>
    <rPh sb="0" eb="2">
      <t>レイキン</t>
    </rPh>
    <rPh sb="2" eb="3">
      <t>オヨ</t>
    </rPh>
    <rPh sb="4" eb="7">
      <t>チンシャクリョウ</t>
    </rPh>
    <phoneticPr fontId="25"/>
  </si>
  <si>
    <t>㉕</t>
    <phoneticPr fontId="25"/>
  </si>
  <si>
    <t>㉖</t>
    <phoneticPr fontId="25"/>
  </si>
  <si>
    <t>㉗</t>
    <phoneticPr fontId="25"/>
  </si>
  <si>
    <t>㉘</t>
    <phoneticPr fontId="25"/>
  </si>
  <si>
    <t>㉙</t>
    <phoneticPr fontId="25"/>
  </si>
  <si>
    <t>㉚</t>
    <phoneticPr fontId="25"/>
  </si>
  <si>
    <t>17.職員研修補助</t>
    <rPh sb="2" eb="4">
      <t>ショクイン</t>
    </rPh>
    <rPh sb="5" eb="7">
      <t>ケンシュウ</t>
    </rPh>
    <rPh sb="7" eb="9">
      <t>ホジョ</t>
    </rPh>
    <phoneticPr fontId="4"/>
  </si>
  <si>
    <t>総事業費</t>
    <rPh sb="0" eb="1">
      <t>ソウ</t>
    </rPh>
    <rPh sb="1" eb="4">
      <t>ジギョウヒ</t>
    </rPh>
    <phoneticPr fontId="25"/>
  </si>
  <si>
    <t>寄付金その他
の収入額</t>
    <rPh sb="0" eb="3">
      <t>キフキン</t>
    </rPh>
    <rPh sb="8" eb="10">
      <t>シュウニュウ</t>
    </rPh>
    <rPh sb="10" eb="11">
      <t>テイガク</t>
    </rPh>
    <phoneticPr fontId="25"/>
  </si>
  <si>
    <t>差引額</t>
    <rPh sb="0" eb="3">
      <t>サシヒキガク</t>
    </rPh>
    <phoneticPr fontId="25"/>
  </si>
  <si>
    <t>対象経費の
実支出額</t>
    <rPh sb="0" eb="2">
      <t>タイショウ</t>
    </rPh>
    <rPh sb="2" eb="4">
      <t>ケイヒ</t>
    </rPh>
    <rPh sb="6" eb="7">
      <t>ジツ</t>
    </rPh>
    <rPh sb="7" eb="9">
      <t>シシュツ</t>
    </rPh>
    <phoneticPr fontId="10"/>
  </si>
  <si>
    <t>国庫補助基準額</t>
    <rPh sb="0" eb="2">
      <t>コッコ</t>
    </rPh>
    <rPh sb="2" eb="4">
      <t>ホジョ</t>
    </rPh>
    <rPh sb="4" eb="7">
      <t>キジュンガク</t>
    </rPh>
    <phoneticPr fontId="10"/>
  </si>
  <si>
    <t>選定額</t>
    <rPh sb="0" eb="3">
      <t>センテイガク</t>
    </rPh>
    <phoneticPr fontId="10"/>
  </si>
  <si>
    <t>市町村補助額</t>
    <rPh sb="0" eb="3">
      <t>シチョウソン</t>
    </rPh>
    <rPh sb="3" eb="6">
      <t>ホジョガク</t>
    </rPh>
    <phoneticPr fontId="25"/>
  </si>
  <si>
    <t>国庫補助基本額</t>
    <rPh sb="0" eb="2">
      <t>コッコ</t>
    </rPh>
    <rPh sb="2" eb="4">
      <t>ホジョ</t>
    </rPh>
    <rPh sb="4" eb="7">
      <t>キホンガク</t>
    </rPh>
    <phoneticPr fontId="25"/>
  </si>
  <si>
    <t>国庫補助所要額</t>
    <rPh sb="0" eb="2">
      <t>コッコ</t>
    </rPh>
    <rPh sb="2" eb="4">
      <t>ホジョ</t>
    </rPh>
    <rPh sb="4" eb="7">
      <t>ショヨウガク</t>
    </rPh>
    <phoneticPr fontId="25"/>
  </si>
  <si>
    <t>保育支援者
配置数</t>
    <rPh sb="0" eb="2">
      <t>ホイク</t>
    </rPh>
    <rPh sb="2" eb="5">
      <t>シエンシャ</t>
    </rPh>
    <rPh sb="6" eb="9">
      <t>ハイチスウ</t>
    </rPh>
    <phoneticPr fontId="10"/>
  </si>
  <si>
    <t>年間実施日数</t>
    <rPh sb="0" eb="2">
      <t>ネンカン</t>
    </rPh>
    <rPh sb="5" eb="6">
      <t>スウ</t>
    </rPh>
    <phoneticPr fontId="10"/>
  </si>
  <si>
    <t>年間実施日数</t>
    <rPh sb="0" eb="2">
      <t>ネンカン</t>
    </rPh>
    <phoneticPr fontId="10"/>
  </si>
  <si>
    <t>２０．おむつ処理</t>
    <rPh sb="6" eb="8">
      <t>ショリ</t>
    </rPh>
    <phoneticPr fontId="4"/>
  </si>
  <si>
    <t>２１．物価高騰対応</t>
    <rPh sb="3" eb="5">
      <t>ブッカ</t>
    </rPh>
    <rPh sb="5" eb="7">
      <t>コウトウ</t>
    </rPh>
    <rPh sb="7" eb="9">
      <t>タイオウ</t>
    </rPh>
    <phoneticPr fontId="4"/>
  </si>
  <si>
    <t>おむつ処理</t>
    <rPh sb="3" eb="5">
      <t>ショリ</t>
    </rPh>
    <phoneticPr fontId="4"/>
  </si>
  <si>
    <t>物価高騰対応</t>
    <rPh sb="0" eb="2">
      <t>ブッカ</t>
    </rPh>
    <rPh sb="2" eb="4">
      <t>コウトウ</t>
    </rPh>
    <rPh sb="4" eb="6">
      <t>タイオウ</t>
    </rPh>
    <phoneticPr fontId="4"/>
  </si>
  <si>
    <t>令和４年度豊中市特定教育・保育施設及び特定地域型保育事業者運営費補助金事業</t>
    <rPh sb="0" eb="2">
      <t>レイワ</t>
    </rPh>
    <rPh sb="3" eb="5">
      <t>ネンド</t>
    </rPh>
    <rPh sb="5" eb="8">
      <t>トヨナカシ</t>
    </rPh>
    <rPh sb="8" eb="10">
      <t>トクテイ</t>
    </rPh>
    <rPh sb="10" eb="12">
      <t>キョウイク</t>
    </rPh>
    <rPh sb="13" eb="15">
      <t>ホイク</t>
    </rPh>
    <rPh sb="15" eb="17">
      <t>シセツ</t>
    </rPh>
    <rPh sb="17" eb="18">
      <t>オヨ</t>
    </rPh>
    <rPh sb="19" eb="21">
      <t>トクテイ</t>
    </rPh>
    <rPh sb="21" eb="24">
      <t>チイキガタ</t>
    </rPh>
    <rPh sb="24" eb="26">
      <t>ホイク</t>
    </rPh>
    <rPh sb="26" eb="29">
      <t>ジギョウシャ</t>
    </rPh>
    <rPh sb="29" eb="32">
      <t>ウンエイヒ</t>
    </rPh>
    <rPh sb="32" eb="35">
      <t>ホジョキン</t>
    </rPh>
    <rPh sb="35" eb="37">
      <t>ジギョウ</t>
    </rPh>
    <phoneticPr fontId="4"/>
  </si>
  <si>
    <t>実績報告書事業別内訳表</t>
    <rPh sb="5" eb="7">
      <t>ジギョウ</t>
    </rPh>
    <rPh sb="7" eb="8">
      <t>ベツ</t>
    </rPh>
    <rPh sb="8" eb="10">
      <t>ウチワケ</t>
    </rPh>
    <rPh sb="10" eb="11">
      <t>ヒョウ</t>
    </rPh>
    <phoneticPr fontId="4"/>
  </si>
  <si>
    <r>
      <t>（１）豊中市人材確保対策特別補助金による処遇改善額　</t>
    </r>
    <r>
      <rPr>
        <sz val="11"/>
        <color rgb="FFFF0000"/>
        <rFont val="游ゴシック"/>
        <family val="3"/>
        <charset val="128"/>
        <scheme val="minor"/>
      </rPr>
      <t>※公定価格の処遇改善等加算Ⅰ・Ⅱ・Ⅲとは別に支給するもの</t>
    </r>
    <phoneticPr fontId="4"/>
  </si>
  <si>
    <r>
      <t xml:space="preserve">基本分単価において
</t>
    </r>
    <r>
      <rPr>
        <sz val="11"/>
        <color rgb="FFFF0000"/>
        <rFont val="ＭＳ Ｐゴシック"/>
        <family val="3"/>
        <charset val="128"/>
      </rPr>
      <t>配置が必要な職員</t>
    </r>
    <rPh sb="0" eb="2">
      <t>キホン</t>
    </rPh>
    <rPh sb="2" eb="3">
      <t>ブン</t>
    </rPh>
    <rPh sb="3" eb="5">
      <t>タンカ</t>
    </rPh>
    <rPh sb="10" eb="12">
      <t>ハイチ</t>
    </rPh>
    <rPh sb="13" eb="15">
      <t>ヒツヨウ</t>
    </rPh>
    <rPh sb="16" eb="18">
      <t>ショクイン</t>
    </rPh>
    <phoneticPr fontId="10"/>
  </si>
  <si>
    <t>②支払額</t>
    <rPh sb="1" eb="3">
      <t>シハライ</t>
    </rPh>
    <rPh sb="3" eb="4">
      <t>ガク</t>
    </rPh>
    <phoneticPr fontId="10"/>
  </si>
  <si>
    <t>１８．最低保障制度※2年連続しての適用はできません</t>
    <rPh sb="3" eb="5">
      <t>サイテイ</t>
    </rPh>
    <rPh sb="5" eb="7">
      <t>ホショウ</t>
    </rPh>
    <rPh sb="7" eb="9">
      <t>セイド</t>
    </rPh>
    <rPh sb="11" eb="12">
      <t>ネン</t>
    </rPh>
    <rPh sb="12" eb="14">
      <t>レンゾク</t>
    </rPh>
    <rPh sb="17" eb="19">
      <t>テキヨウ</t>
    </rPh>
    <phoneticPr fontId="4"/>
  </si>
  <si>
    <t>保険期間</t>
    <rPh sb="0" eb="2">
      <t>ホケン</t>
    </rPh>
    <rPh sb="2" eb="4">
      <t>キカン</t>
    </rPh>
    <phoneticPr fontId="4"/>
  </si>
  <si>
    <t>補助対象額　
①＋②－（①のうち処遇改善等として支給した額＋②のうち処遇改善等にかかる事業主負担額）</t>
    <rPh sb="0" eb="2">
      <t>ホジョ</t>
    </rPh>
    <rPh sb="2" eb="4">
      <t>タイショウ</t>
    </rPh>
    <rPh sb="4" eb="5">
      <t>ガク</t>
    </rPh>
    <rPh sb="16" eb="18">
      <t>ショグウ</t>
    </rPh>
    <rPh sb="18" eb="20">
      <t>カイゼン</t>
    </rPh>
    <rPh sb="20" eb="21">
      <t>トウ</t>
    </rPh>
    <rPh sb="24" eb="26">
      <t>シキュウ</t>
    </rPh>
    <rPh sb="28" eb="29">
      <t>ガク</t>
    </rPh>
    <rPh sb="34" eb="38">
      <t>ショグウカイゼン</t>
    </rPh>
    <rPh sb="38" eb="39">
      <t>トウ</t>
    </rPh>
    <rPh sb="43" eb="46">
      <t>ジギョウヌシ</t>
    </rPh>
    <rPh sb="46" eb="48">
      <t>フタン</t>
    </rPh>
    <rPh sb="48" eb="49">
      <t>ガク</t>
    </rPh>
    <phoneticPr fontId="4"/>
  </si>
  <si>
    <t>（１）-A 人件費（常勤）</t>
    <rPh sb="6" eb="9">
      <t>ジンケンヒ</t>
    </rPh>
    <rPh sb="10" eb="12">
      <t>ジョウキン</t>
    </rPh>
    <phoneticPr fontId="4"/>
  </si>
  <si>
    <t>（１）-C 人件費（常勤換算用　2人目）　※非常勤職員を複数名配置して常勤換算する場合</t>
    <rPh sb="6" eb="9">
      <t>ジンケンヒ</t>
    </rPh>
    <rPh sb="10" eb="12">
      <t>ジョウキン</t>
    </rPh>
    <rPh sb="12" eb="15">
      <t>カンサンヨウ</t>
    </rPh>
    <rPh sb="17" eb="18">
      <t>ヒト</t>
    </rPh>
    <rPh sb="18" eb="19">
      <t>メ</t>
    </rPh>
    <rPh sb="22" eb="25">
      <t>ヒジョウキン</t>
    </rPh>
    <rPh sb="25" eb="27">
      <t>ショクイン</t>
    </rPh>
    <rPh sb="28" eb="31">
      <t>フクスウメイ</t>
    </rPh>
    <rPh sb="31" eb="33">
      <t>ハイチ</t>
    </rPh>
    <rPh sb="35" eb="37">
      <t>ジョウキン</t>
    </rPh>
    <rPh sb="37" eb="39">
      <t>カンサン</t>
    </rPh>
    <rPh sb="41" eb="43">
      <t>バアイ</t>
    </rPh>
    <phoneticPr fontId="4"/>
  </si>
  <si>
    <t>（１）-B 人件費（常勤換算用　1人目 ）　※非常勤職員を複数名配置して常勤換算する場合</t>
    <rPh sb="6" eb="9">
      <t>ジンケンヒ</t>
    </rPh>
    <rPh sb="10" eb="12">
      <t>ジョウキン</t>
    </rPh>
    <rPh sb="12" eb="15">
      <t>カンサンヨウ</t>
    </rPh>
    <rPh sb="17" eb="19">
      <t>ヒトメ</t>
    </rPh>
    <rPh sb="23" eb="26">
      <t>ヒジョウキン</t>
    </rPh>
    <rPh sb="26" eb="28">
      <t>ショクイン</t>
    </rPh>
    <rPh sb="29" eb="32">
      <t>フクスウメイ</t>
    </rPh>
    <rPh sb="32" eb="34">
      <t>ハイチ</t>
    </rPh>
    <rPh sb="36" eb="38">
      <t>ジョウキン</t>
    </rPh>
    <rPh sb="38" eb="40">
      <t>カンサン</t>
    </rPh>
    <rPh sb="42" eb="44">
      <t>バアイ</t>
    </rPh>
    <phoneticPr fontId="4"/>
  </si>
  <si>
    <t>事務費支出決算見込額</t>
    <rPh sb="0" eb="3">
      <t>ジムヒ</t>
    </rPh>
    <rPh sb="3" eb="5">
      <t>シシュツ</t>
    </rPh>
    <rPh sb="5" eb="7">
      <t>ケッサン</t>
    </rPh>
    <rPh sb="7" eb="9">
      <t>ミコ</t>
    </rPh>
    <rPh sb="9" eb="10">
      <t>ガク</t>
    </rPh>
    <phoneticPr fontId="10"/>
  </si>
  <si>
    <t>事業費支出決算見込額</t>
    <rPh sb="0" eb="3">
      <t>ジギョウヒ</t>
    </rPh>
    <rPh sb="3" eb="5">
      <t>シシュツ</t>
    </rPh>
    <rPh sb="5" eb="7">
      <t>ケッサン</t>
    </rPh>
    <rPh sb="7" eb="9">
      <t>ミコ</t>
    </rPh>
    <rPh sb="9" eb="10">
      <t>ガク</t>
    </rPh>
    <phoneticPr fontId="10"/>
  </si>
  <si>
    <t>障害児保育加算
※加配認定を受けた児童がいる地域型保育事業のみが対象</t>
    <rPh sb="0" eb="2">
      <t>ショウガイ</t>
    </rPh>
    <rPh sb="2" eb="3">
      <t>ジ</t>
    </rPh>
    <rPh sb="3" eb="5">
      <t>ホイク</t>
    </rPh>
    <rPh sb="5" eb="7">
      <t>カサン</t>
    </rPh>
    <rPh sb="9" eb="11">
      <t>カハイ</t>
    </rPh>
    <rPh sb="11" eb="13">
      <t>ニンテイ</t>
    </rPh>
    <rPh sb="14" eb="15">
      <t>ウ</t>
    </rPh>
    <rPh sb="17" eb="19">
      <t>ジドウ</t>
    </rPh>
    <rPh sb="22" eb="25">
      <t>チイキガタ</t>
    </rPh>
    <rPh sb="25" eb="27">
      <t>ホイク</t>
    </rPh>
    <rPh sb="27" eb="29">
      <t>ジギョウ</t>
    </rPh>
    <rPh sb="32" eb="34">
      <t>タイショウ</t>
    </rPh>
    <phoneticPr fontId="10"/>
  </si>
  <si>
    <t>④－⑤の計と③とを比べて低い方の額</t>
    <rPh sb="4" eb="5">
      <t>ケイ</t>
    </rPh>
    <rPh sb="9" eb="10">
      <t>クラ</t>
    </rPh>
    <rPh sb="12" eb="13">
      <t>ヒク</t>
    </rPh>
    <rPh sb="14" eb="15">
      <t>ホウ</t>
    </rPh>
    <rPh sb="16" eb="17">
      <t>ガク</t>
    </rPh>
    <phoneticPr fontId="10"/>
  </si>
  <si>
    <t>処遇改善等（③～⑦）にかかる事業主負担額
合計
⑧</t>
    <rPh sb="0" eb="2">
      <t>ショグウ</t>
    </rPh>
    <rPh sb="2" eb="4">
      <t>カイゼン</t>
    </rPh>
    <rPh sb="4" eb="5">
      <t>トウ</t>
    </rPh>
    <rPh sb="14" eb="17">
      <t>ジギョウヌシ</t>
    </rPh>
    <rPh sb="17" eb="19">
      <t>フタン</t>
    </rPh>
    <rPh sb="19" eb="20">
      <t>ガク</t>
    </rPh>
    <rPh sb="21" eb="23">
      <t>ゴウケイ</t>
    </rPh>
    <phoneticPr fontId="10"/>
  </si>
  <si>
    <r>
      <t>（１）保育支援者の配置　</t>
    </r>
    <r>
      <rPr>
        <b/>
        <sz val="11"/>
        <color rgb="FFFF0000"/>
        <rFont val="游ゴシック"/>
        <family val="3"/>
        <charset val="128"/>
        <scheme val="minor"/>
      </rPr>
      <t>※（１）③と（２）②を両方適用することはできません。</t>
    </r>
    <rPh sb="3" eb="5">
      <t>ホイク</t>
    </rPh>
    <rPh sb="5" eb="7">
      <t>シエン</t>
    </rPh>
    <rPh sb="7" eb="8">
      <t>シャ</t>
    </rPh>
    <rPh sb="9" eb="11">
      <t>ハイチ</t>
    </rPh>
    <rPh sb="23" eb="25">
      <t>リョウホウ</t>
    </rPh>
    <rPh sb="25" eb="27">
      <t>テキヨウ</t>
    </rPh>
    <phoneticPr fontId="10"/>
  </si>
  <si>
    <t xml:space="preserve">①基準単価
保育士・幼稚園教諭・保育教諭
＝297,500円
</t>
    <rPh sb="1" eb="3">
      <t>キジュン</t>
    </rPh>
    <rPh sb="3" eb="5">
      <t>タンカ</t>
    </rPh>
    <phoneticPr fontId="10"/>
  </si>
  <si>
    <t>③歳児別の処理実施の有無</t>
    <rPh sb="1" eb="3">
      <t>サイジ</t>
    </rPh>
    <rPh sb="3" eb="4">
      <t>ベツ</t>
    </rPh>
    <rPh sb="5" eb="7">
      <t>ショリ</t>
    </rPh>
    <rPh sb="7" eb="9">
      <t>ジッシ</t>
    </rPh>
    <rPh sb="10" eb="12">
      <t>ウム</t>
    </rPh>
    <phoneticPr fontId="4"/>
  </si>
  <si>
    <t>■年齢別・月別初日在籍児童数</t>
    <rPh sb="1" eb="3">
      <t>ネンレイ</t>
    </rPh>
    <rPh sb="7" eb="9">
      <t>ショニチ</t>
    </rPh>
    <rPh sb="9" eb="11">
      <t>ザイセキ</t>
    </rPh>
    <rPh sb="13" eb="14">
      <t>スウ</t>
    </rPh>
    <phoneticPr fontId="10"/>
  </si>
  <si>
    <t>副食費徴収免除加算　※必ず入力してください</t>
    <rPh sb="0" eb="3">
      <t>フクショクヒ</t>
    </rPh>
    <rPh sb="3" eb="5">
      <t>チョウシュウ</t>
    </rPh>
    <rPh sb="5" eb="7">
      <t>メンジョ</t>
    </rPh>
    <rPh sb="7" eb="9">
      <t>カサン</t>
    </rPh>
    <rPh sb="11" eb="12">
      <t>カナラ</t>
    </rPh>
    <rPh sb="13" eb="15">
      <t>ニュウリョク</t>
    </rPh>
    <phoneticPr fontId="25"/>
  </si>
  <si>
    <t>副食費徴収免除加算　※1号がいる場合は必ず入力してください</t>
    <rPh sb="0" eb="3">
      <t>フクショクヒ</t>
    </rPh>
    <rPh sb="3" eb="5">
      <t>チョウシュウ</t>
    </rPh>
    <rPh sb="5" eb="7">
      <t>メンジョ</t>
    </rPh>
    <rPh sb="7" eb="9">
      <t>カサン</t>
    </rPh>
    <rPh sb="12" eb="13">
      <t>ゴウ</t>
    </rPh>
    <rPh sb="16" eb="18">
      <t>バアイ</t>
    </rPh>
    <rPh sb="19" eb="20">
      <t>カナラ</t>
    </rPh>
    <rPh sb="21" eb="23">
      <t>ニュウリョク</t>
    </rPh>
    <phoneticPr fontId="25"/>
  </si>
  <si>
    <t>⑥補助基準額　合計（④+⑤）</t>
    <rPh sb="1" eb="6">
      <t>ホジョキジュンガク</t>
    </rPh>
    <rPh sb="7" eb="9">
      <t>ゴウケイ</t>
    </rPh>
    <phoneticPr fontId="4"/>
  </si>
  <si>
    <t>補助額（③と⑥を比較して低い方の額）</t>
    <rPh sb="0" eb="2">
      <t>ホジョ</t>
    </rPh>
    <rPh sb="2" eb="3">
      <t>ガク</t>
    </rPh>
    <rPh sb="8" eb="10">
      <t>ヒカク</t>
    </rPh>
    <rPh sb="12" eb="13">
      <t>ヒク</t>
    </rPh>
    <rPh sb="14" eb="15">
      <t>ホウ</t>
    </rPh>
    <rPh sb="16" eb="17">
      <t>ガク</t>
    </rPh>
    <phoneticPr fontId="4"/>
  </si>
  <si>
    <t>当年度処遇改善等加算Ⅰ分
④-1</t>
    <rPh sb="7" eb="8">
      <t>トウ</t>
    </rPh>
    <phoneticPr fontId="10"/>
  </si>
  <si>
    <t>当年度処遇改善等加算Ⅱ分
④-2</t>
    <rPh sb="7" eb="8">
      <t>トウ</t>
    </rPh>
    <phoneticPr fontId="10"/>
  </si>
  <si>
    <t>障害児保育</t>
    <rPh sb="0" eb="2">
      <t>ショウガイ</t>
    </rPh>
    <rPh sb="2" eb="3">
      <t>ジ</t>
    </rPh>
    <rPh sb="3" eb="5">
      <t>ホイク</t>
    </rPh>
    <phoneticPr fontId="4"/>
  </si>
  <si>
    <t>19.保育体制強化事業</t>
    <rPh sb="2" eb="10">
      <t>ホイクタイセイキョウカジギョウ</t>
    </rPh>
    <phoneticPr fontId="4"/>
  </si>
  <si>
    <t>各月の2号受け入れ枠</t>
    <rPh sb="0" eb="2">
      <t>カクツキ</t>
    </rPh>
    <rPh sb="4" eb="5">
      <t>ゴウ</t>
    </rPh>
    <rPh sb="5" eb="6">
      <t>ウ</t>
    </rPh>
    <rPh sb="7" eb="8">
      <t>イ</t>
    </rPh>
    <rPh sb="9" eb="10">
      <t>ワク</t>
    </rPh>
    <phoneticPr fontId="4"/>
  </si>
  <si>
    <t>R1.10.1の2号受け入れ枠</t>
    <rPh sb="9" eb="10">
      <t>ゴウ</t>
    </rPh>
    <rPh sb="10" eb="11">
      <t>ウ</t>
    </rPh>
    <rPh sb="12" eb="13">
      <t>イ</t>
    </rPh>
    <rPh sb="14" eb="15">
      <t>ワク</t>
    </rPh>
    <phoneticPr fontId="4"/>
  </si>
  <si>
    <t>増加人数</t>
    <rPh sb="0" eb="2">
      <t>ゾウカ</t>
    </rPh>
    <rPh sb="2" eb="4">
      <t>ニンズウ</t>
    </rPh>
    <phoneticPr fontId="4"/>
  </si>
  <si>
    <t>④受け入れ枠を拡充した人数</t>
    <rPh sb="1" eb="2">
      <t>ウ</t>
    </rPh>
    <rPh sb="3" eb="4">
      <t>イ</t>
    </rPh>
    <rPh sb="5" eb="6">
      <t>ワク</t>
    </rPh>
    <rPh sb="7" eb="9">
      <t>カクジュウ</t>
    </rPh>
    <rPh sb="11" eb="13">
      <t>ニンズウ</t>
    </rPh>
    <phoneticPr fontId="4"/>
  </si>
  <si>
    <t>⑥補助基準額の加算額　
（④×⑤）※２</t>
    <rPh sb="1" eb="3">
      <t>ホジョ</t>
    </rPh>
    <rPh sb="3" eb="5">
      <t>キジュン</t>
    </rPh>
    <rPh sb="5" eb="6">
      <t>ガク</t>
    </rPh>
    <rPh sb="7" eb="9">
      <t>カサン</t>
    </rPh>
    <rPh sb="9" eb="10">
      <t>ガク</t>
    </rPh>
    <phoneticPr fontId="4"/>
  </si>
  <si>
    <t>④受け入れ枠を拡充した人数(増加している月のみ)</t>
    <rPh sb="1" eb="2">
      <t>ウ</t>
    </rPh>
    <rPh sb="3" eb="4">
      <t>イ</t>
    </rPh>
    <rPh sb="5" eb="6">
      <t>ワク</t>
    </rPh>
    <rPh sb="7" eb="9">
      <t>カクジュウ</t>
    </rPh>
    <rPh sb="11" eb="13">
      <t>ニンズウ</t>
    </rPh>
    <rPh sb="14" eb="16">
      <t>ゾウカ</t>
    </rPh>
    <rPh sb="20" eb="21">
      <t>ツキ</t>
    </rPh>
    <phoneticPr fontId="4"/>
  </si>
  <si>
    <r>
      <t>土曜日閉所にかかる減算　※新型コロナウイルス感染症が5類になったため、5月8日以降は臨時休園や例のような</t>
    </r>
    <r>
      <rPr>
        <sz val="11"/>
        <color rgb="FFFF0000"/>
        <rFont val="游ゴシック"/>
        <family val="3"/>
        <charset val="128"/>
        <scheme val="minor"/>
      </rPr>
      <t>利用控えによる特例はありません。
例）コロナによる利用控えがあり、恒常的に利用していた児童が利用しなくなった⇒開所とみなす</t>
    </r>
    <rPh sb="0" eb="3">
      <t>ドヨウビ</t>
    </rPh>
    <rPh sb="3" eb="5">
      <t>ヘイショ</t>
    </rPh>
    <rPh sb="9" eb="11">
      <t>ゲンザン</t>
    </rPh>
    <rPh sb="13" eb="15">
      <t>シンガタ</t>
    </rPh>
    <rPh sb="22" eb="25">
      <t>カンセンショウ</t>
    </rPh>
    <rPh sb="27" eb="28">
      <t>ルイ</t>
    </rPh>
    <rPh sb="36" eb="37">
      <t>ガツ</t>
    </rPh>
    <rPh sb="38" eb="39">
      <t>ニチ</t>
    </rPh>
    <rPh sb="39" eb="41">
      <t>イコウ</t>
    </rPh>
    <rPh sb="42" eb="44">
      <t>リンジ</t>
    </rPh>
    <rPh sb="44" eb="46">
      <t>キュウエン</t>
    </rPh>
    <rPh sb="47" eb="48">
      <t>レイ</t>
    </rPh>
    <rPh sb="52" eb="54">
      <t>リヨウ</t>
    </rPh>
    <rPh sb="54" eb="55">
      <t>ビカ</t>
    </rPh>
    <rPh sb="59" eb="61">
      <t>トクレイ</t>
    </rPh>
    <rPh sb="69" eb="70">
      <t>レイ</t>
    </rPh>
    <rPh sb="77" eb="79">
      <t>リヨウ</t>
    </rPh>
    <rPh sb="79" eb="80">
      <t>ヒカ</t>
    </rPh>
    <rPh sb="85" eb="88">
      <t>コウジョウテキ</t>
    </rPh>
    <rPh sb="89" eb="91">
      <t>リヨウ</t>
    </rPh>
    <rPh sb="95" eb="97">
      <t>ジドウ</t>
    </rPh>
    <rPh sb="98" eb="100">
      <t>リヨウ</t>
    </rPh>
    <rPh sb="107" eb="109">
      <t>カイショ</t>
    </rPh>
    <phoneticPr fontId="25"/>
  </si>
  <si>
    <r>
      <t xml:space="preserve">チーム保育推進加算　＊常勤もしくは常勤換算
</t>
    </r>
    <r>
      <rPr>
        <sz val="10"/>
        <color theme="1"/>
        <rFont val="游ゴシック"/>
        <family val="3"/>
        <charset val="128"/>
        <scheme val="minor"/>
      </rPr>
      <t>※職員の平均経験年数が12年以上の場合のみ対象
（令和</t>
    </r>
    <r>
      <rPr>
        <sz val="10"/>
        <color rgb="FFFF0000"/>
        <rFont val="游ゴシック"/>
        <family val="3"/>
        <charset val="128"/>
        <scheme val="minor"/>
      </rPr>
      <t>5</t>
    </r>
    <r>
      <rPr>
        <sz val="10"/>
        <color theme="1"/>
        <rFont val="游ゴシック"/>
        <family val="3"/>
        <charset val="128"/>
        <scheme val="minor"/>
      </rPr>
      <t>年度処遇改善加算Ⅰ申請書の平均年数にて判断）</t>
    </r>
    <rPh sb="3" eb="5">
      <t>ホイク</t>
    </rPh>
    <rPh sb="5" eb="7">
      <t>スイシン</t>
    </rPh>
    <rPh sb="7" eb="9">
      <t>カサン</t>
    </rPh>
    <rPh sb="11" eb="13">
      <t>ジョウキン</t>
    </rPh>
    <rPh sb="17" eb="19">
      <t>ジョウキン</t>
    </rPh>
    <rPh sb="19" eb="21">
      <t>カンサン</t>
    </rPh>
    <rPh sb="23" eb="25">
      <t>ショクイン</t>
    </rPh>
    <rPh sb="26" eb="28">
      <t>ヘイキン</t>
    </rPh>
    <rPh sb="28" eb="30">
      <t>ケイケン</t>
    </rPh>
    <rPh sb="30" eb="32">
      <t>ネンスウ</t>
    </rPh>
    <rPh sb="35" eb="36">
      <t>ネン</t>
    </rPh>
    <rPh sb="36" eb="38">
      <t>イジョウ</t>
    </rPh>
    <rPh sb="39" eb="41">
      <t>バアイ</t>
    </rPh>
    <rPh sb="43" eb="45">
      <t>タイショウ</t>
    </rPh>
    <rPh sb="47" eb="48">
      <t>レイ</t>
    </rPh>
    <rPh sb="48" eb="49">
      <t>ワ</t>
    </rPh>
    <rPh sb="50" eb="52">
      <t>ネンド</t>
    </rPh>
    <rPh sb="52" eb="54">
      <t>ショグウ</t>
    </rPh>
    <rPh sb="54" eb="56">
      <t>カイゼン</t>
    </rPh>
    <rPh sb="56" eb="58">
      <t>カサン</t>
    </rPh>
    <rPh sb="59" eb="62">
      <t>シンセイショ</t>
    </rPh>
    <rPh sb="63" eb="65">
      <t>ヘイキン</t>
    </rPh>
    <rPh sb="65" eb="67">
      <t>ネンスウ</t>
    </rPh>
    <rPh sb="69" eb="71">
      <t>ハンダン</t>
    </rPh>
    <phoneticPr fontId="25"/>
  </si>
  <si>
    <t>平日（市外）</t>
    <rPh sb="0" eb="2">
      <t>ヘイジツ</t>
    </rPh>
    <rPh sb="3" eb="5">
      <t>シガイ</t>
    </rPh>
    <phoneticPr fontId="10"/>
  </si>
  <si>
    <t>長期
休業日（市外）</t>
    <rPh sb="0" eb="2">
      <t>チョウキ</t>
    </rPh>
    <rPh sb="3" eb="6">
      <t>キュウギョウビ</t>
    </rPh>
    <rPh sb="7" eb="9">
      <t>シガイ</t>
    </rPh>
    <phoneticPr fontId="10"/>
  </si>
  <si>
    <t>（オ）特別な支援を要する児童（市内のみ）</t>
    <rPh sb="3" eb="5">
      <t>トクベツ</t>
    </rPh>
    <rPh sb="6" eb="8">
      <t>シエン</t>
    </rPh>
    <rPh sb="9" eb="10">
      <t>ヨウ</t>
    </rPh>
    <rPh sb="12" eb="14">
      <t>ジドウ</t>
    </rPh>
    <rPh sb="15" eb="17">
      <t>シナイ</t>
    </rPh>
    <phoneticPr fontId="10"/>
  </si>
  <si>
    <t>平日（市内）</t>
    <rPh sb="0" eb="2">
      <t>ヘイジツ</t>
    </rPh>
    <rPh sb="3" eb="5">
      <t>シナイ</t>
    </rPh>
    <phoneticPr fontId="10"/>
  </si>
  <si>
    <t>長期
休業日（市内）</t>
    <rPh sb="0" eb="2">
      <t>チョウキ</t>
    </rPh>
    <rPh sb="3" eb="6">
      <t>キュウギョウビ</t>
    </rPh>
    <rPh sb="7" eb="9">
      <t>シナイ</t>
    </rPh>
    <phoneticPr fontId="10"/>
  </si>
  <si>
    <t>うち平日</t>
    <rPh sb="2" eb="4">
      <t>ヘイジツ</t>
    </rPh>
    <phoneticPr fontId="4"/>
  </si>
  <si>
    <t>うち長期休業日</t>
    <rPh sb="2" eb="4">
      <t>チョウキ</t>
    </rPh>
    <rPh sb="4" eb="6">
      <t>キュウギョウ</t>
    </rPh>
    <rPh sb="6" eb="7">
      <t>ビ</t>
    </rPh>
    <phoneticPr fontId="4"/>
  </si>
  <si>
    <t>※非常勤職員を常勤換算しない（非常勤職員が常勤並みの勤務時間など）場合は（1）A人件費（常勤）欄に入力してください</t>
    <rPh sb="1" eb="4">
      <t>ヒジョウキン</t>
    </rPh>
    <rPh sb="4" eb="6">
      <t>ショクイン</t>
    </rPh>
    <rPh sb="7" eb="9">
      <t>ジョウキン</t>
    </rPh>
    <rPh sb="9" eb="11">
      <t>カンサン</t>
    </rPh>
    <rPh sb="15" eb="18">
      <t>ヒジョウキン</t>
    </rPh>
    <rPh sb="18" eb="20">
      <t>ショクイン</t>
    </rPh>
    <rPh sb="21" eb="23">
      <t>ジョウキン</t>
    </rPh>
    <rPh sb="23" eb="24">
      <t>ナ</t>
    </rPh>
    <rPh sb="26" eb="28">
      <t>キンム</t>
    </rPh>
    <rPh sb="28" eb="30">
      <t>ジカン</t>
    </rPh>
    <rPh sb="33" eb="35">
      <t>バアイ</t>
    </rPh>
    <rPh sb="40" eb="43">
      <t>ジンケンヒ</t>
    </rPh>
    <rPh sb="44" eb="46">
      <t>ジョウキン</t>
    </rPh>
    <rPh sb="47" eb="48">
      <t>ラン</t>
    </rPh>
    <rPh sb="49" eb="51">
      <t>ニュウリョク</t>
    </rPh>
    <phoneticPr fontId="4"/>
  </si>
  <si>
    <t>※③自園調理実施日数/週は5日以内としてください</t>
    <phoneticPr fontId="4"/>
  </si>
  <si>
    <t>年齢別配置基準実配置数</t>
    <rPh sb="0" eb="7">
      <t>ネンレイベツハイチキジュン</t>
    </rPh>
    <rPh sb="7" eb="8">
      <t>ジツ</t>
    </rPh>
    <rPh sb="8" eb="10">
      <t>ハイチ</t>
    </rPh>
    <rPh sb="10" eb="11">
      <t>スウ</t>
    </rPh>
    <phoneticPr fontId="4"/>
  </si>
  <si>
    <t>No.1</t>
    <phoneticPr fontId="4"/>
  </si>
  <si>
    <t>No.2</t>
  </si>
  <si>
    <t>No.3</t>
  </si>
  <si>
    <t>No.4</t>
  </si>
  <si>
    <t>No.5</t>
  </si>
  <si>
    <t>No.6</t>
  </si>
  <si>
    <t>No.7</t>
  </si>
  <si>
    <t>No.8</t>
  </si>
  <si>
    <t>No.9</t>
  </si>
  <si>
    <t>No.10</t>
  </si>
  <si>
    <t>No.11</t>
  </si>
  <si>
    <t>No.12</t>
  </si>
  <si>
    <t>No.13</t>
  </si>
  <si>
    <t>No.14</t>
  </si>
  <si>
    <t>No.15</t>
  </si>
  <si>
    <t>No.16</t>
  </si>
  <si>
    <t>No.17</t>
  </si>
  <si>
    <t>No.18</t>
  </si>
  <si>
    <t>No.19</t>
  </si>
  <si>
    <t>No.20</t>
  </si>
  <si>
    <t>No.21</t>
  </si>
  <si>
    <t>No.22</t>
  </si>
  <si>
    <t>No.23</t>
  </si>
  <si>
    <t>No.24</t>
  </si>
  <si>
    <t>No.25</t>
  </si>
  <si>
    <t>No.26</t>
  </si>
  <si>
    <t>No.27</t>
  </si>
  <si>
    <t>No.28</t>
  </si>
  <si>
    <t>No.29</t>
  </si>
  <si>
    <t>No.30</t>
  </si>
  <si>
    <t>No.31</t>
  </si>
  <si>
    <t>No.32</t>
  </si>
  <si>
    <t>No.33</t>
  </si>
  <si>
    <t>No.34</t>
  </si>
  <si>
    <t>No.35</t>
  </si>
  <si>
    <t>No.36</t>
  </si>
  <si>
    <t>No.37</t>
  </si>
  <si>
    <t>No.38</t>
  </si>
  <si>
    <t>No.39</t>
  </si>
  <si>
    <t>No.40</t>
  </si>
  <si>
    <t>No.41</t>
  </si>
  <si>
    <t>No.42</t>
  </si>
  <si>
    <t>No.43</t>
  </si>
  <si>
    <t>No.44</t>
  </si>
  <si>
    <t>No.45</t>
  </si>
  <si>
    <t>No.46</t>
  </si>
  <si>
    <t>No.47</t>
  </si>
  <si>
    <t>No.48</t>
  </si>
  <si>
    <t>No.49</t>
  </si>
  <si>
    <t>No.50</t>
  </si>
  <si>
    <t>No.51</t>
  </si>
  <si>
    <t>No.52</t>
  </si>
  <si>
    <t>No.53</t>
  </si>
  <si>
    <t>No.54</t>
  </si>
  <si>
    <t>No.55</t>
  </si>
  <si>
    <t>No.56</t>
  </si>
  <si>
    <t>No.57</t>
  </si>
  <si>
    <t>No.58</t>
  </si>
  <si>
    <t>No.59</t>
  </si>
  <si>
    <t>No.60</t>
  </si>
  <si>
    <t>No.61</t>
  </si>
  <si>
    <t>No.62</t>
  </si>
  <si>
    <t>No.63</t>
  </si>
  <si>
    <t>No.64</t>
  </si>
  <si>
    <t>No.65</t>
  </si>
  <si>
    <t>No.66</t>
  </si>
  <si>
    <t>No.67</t>
  </si>
  <si>
    <t>No.68</t>
  </si>
  <si>
    <t>No.69</t>
  </si>
  <si>
    <t>No.70</t>
  </si>
  <si>
    <t>No.71</t>
  </si>
  <si>
    <t>No.72</t>
  </si>
  <si>
    <t>No.73</t>
  </si>
  <si>
    <t>No.74</t>
  </si>
  <si>
    <t>No.75</t>
  </si>
  <si>
    <t>No.76</t>
  </si>
  <si>
    <t>No.77</t>
  </si>
  <si>
    <t>No.78</t>
  </si>
  <si>
    <t>No.79</t>
  </si>
  <si>
    <t>No.80</t>
  </si>
  <si>
    <t>No.81</t>
  </si>
  <si>
    <t>No.82</t>
  </si>
  <si>
    <t>No.83</t>
  </si>
  <si>
    <t>No.84</t>
  </si>
  <si>
    <t>No.85</t>
  </si>
  <si>
    <t>No.86</t>
  </si>
  <si>
    <t>No.87</t>
  </si>
  <si>
    <t>No.88</t>
  </si>
  <si>
    <t>No.89</t>
  </si>
  <si>
    <t>No.90</t>
  </si>
  <si>
    <t>No.91</t>
  </si>
  <si>
    <t>No.92</t>
  </si>
  <si>
    <t>No.93</t>
  </si>
  <si>
    <t>No.94</t>
  </si>
  <si>
    <t>No.95</t>
  </si>
  <si>
    <t>No.96</t>
  </si>
  <si>
    <t>No.97</t>
  </si>
  <si>
    <t>No.98</t>
  </si>
  <si>
    <t>No.99</t>
  </si>
  <si>
    <t>No.100</t>
  </si>
  <si>
    <t>No.101</t>
  </si>
  <si>
    <t>No.102</t>
  </si>
  <si>
    <t>No.103</t>
  </si>
  <si>
    <t>No.104</t>
  </si>
  <si>
    <t>No.105</t>
  </si>
  <si>
    <t>No.106</t>
  </si>
  <si>
    <t>No.107</t>
  </si>
  <si>
    <t>No.108</t>
  </si>
  <si>
    <t>No.109</t>
  </si>
  <si>
    <t>No.110</t>
  </si>
  <si>
    <t>No.111</t>
  </si>
  <si>
    <t>No.112</t>
  </si>
  <si>
    <t>No.113</t>
  </si>
  <si>
    <t>No.114</t>
  </si>
  <si>
    <t>No.115</t>
  </si>
  <si>
    <t>No.116</t>
  </si>
  <si>
    <t>No.117</t>
  </si>
  <si>
    <t>No.118</t>
  </si>
  <si>
    <t>No.119</t>
  </si>
  <si>
    <t>No.120</t>
  </si>
  <si>
    <t>4月</t>
    <rPh sb="1" eb="2">
      <t>ガツ</t>
    </rPh>
    <phoneticPr fontId="4"/>
  </si>
  <si>
    <t>４月に◯あれば数字を表示したい</t>
    <rPh sb="1" eb="2">
      <t>ガツ</t>
    </rPh>
    <rPh sb="7" eb="9">
      <t>スウジ</t>
    </rPh>
    <rPh sb="10" eb="12">
      <t>ヒョウジ</t>
    </rPh>
    <phoneticPr fontId="4"/>
  </si>
  <si>
    <t>③支出額</t>
    <rPh sb="1" eb="3">
      <t>シシュツ</t>
    </rPh>
    <rPh sb="3" eb="4">
      <t>ガク</t>
    </rPh>
    <phoneticPr fontId="4"/>
  </si>
  <si>
    <t>（①＋②）</t>
    <phoneticPr fontId="4"/>
  </si>
  <si>
    <t>　　訳</t>
    <rPh sb="2" eb="3">
      <t>ワケ</t>
    </rPh>
    <phoneticPr fontId="4"/>
  </si>
  <si>
    <t>内　　</t>
    <rPh sb="0" eb="1">
      <t>ウチ</t>
    </rPh>
    <phoneticPr fontId="4"/>
  </si>
  <si>
    <t>11.障害児保育</t>
    <rPh sb="3" eb="5">
      <t>ショウガイ</t>
    </rPh>
    <rPh sb="5" eb="6">
      <t>ジ</t>
    </rPh>
    <rPh sb="6" eb="8">
      <t>ホイク</t>
    </rPh>
    <phoneticPr fontId="4"/>
  </si>
  <si>
    <t>障害児受け入れ促進補助額</t>
    <rPh sb="0" eb="2">
      <t>ショウガイ</t>
    </rPh>
    <rPh sb="2" eb="3">
      <t>ジ</t>
    </rPh>
    <rPh sb="3" eb="4">
      <t>ウ</t>
    </rPh>
    <rPh sb="5" eb="6">
      <t>イ</t>
    </rPh>
    <rPh sb="7" eb="9">
      <t>ソクシン</t>
    </rPh>
    <rPh sb="9" eb="11">
      <t>ホジョ</t>
    </rPh>
    <rPh sb="11" eb="12">
      <t>ガク</t>
    </rPh>
    <phoneticPr fontId="4"/>
  </si>
  <si>
    <t>（1号に対して土曜日に教育提供し給食提供している場合を除く）</t>
    <rPh sb="24" eb="26">
      <t>バアイ</t>
    </rPh>
    <phoneticPr fontId="4"/>
  </si>
  <si>
    <t>※非常勤職員2名以上で1人の児童に対して加配する場合などに入力してください</t>
    <rPh sb="20" eb="22">
      <t>カハイ</t>
    </rPh>
    <rPh sb="24" eb="26">
      <t>バアイ</t>
    </rPh>
    <rPh sb="29" eb="31">
      <t>ニュウリョク</t>
    </rPh>
    <phoneticPr fontId="4"/>
  </si>
  <si>
    <t>当年度処遇改善等加算Ⅲ分
④-3</t>
    <rPh sb="7" eb="8">
      <t>トウ</t>
    </rPh>
    <phoneticPr fontId="4"/>
  </si>
  <si>
    <t>令和5年度各月職員配置実績報告書（支給額）</t>
    <rPh sb="11" eb="13">
      <t>ジッセキ</t>
    </rPh>
    <rPh sb="13" eb="16">
      <t>ホウコクショ</t>
    </rPh>
    <rPh sb="15" eb="16">
      <t>ショ</t>
    </rPh>
    <rPh sb="17" eb="19">
      <t>シキュウ</t>
    </rPh>
    <rPh sb="19" eb="20">
      <t>ガク</t>
    </rPh>
    <phoneticPr fontId="10"/>
  </si>
  <si>
    <t>令和５年度各月職員配置実績報告書（職員配置）</t>
    <rPh sb="3" eb="5">
      <t>ネンド</t>
    </rPh>
    <rPh sb="5" eb="6">
      <t>カク</t>
    </rPh>
    <rPh sb="6" eb="7">
      <t>ツキ</t>
    </rPh>
    <rPh sb="7" eb="9">
      <t>ショクイン</t>
    </rPh>
    <rPh sb="9" eb="11">
      <t>ハイチ</t>
    </rPh>
    <rPh sb="11" eb="13">
      <t>ジッセキ</t>
    </rPh>
    <rPh sb="13" eb="16">
      <t>ホウコクショ</t>
    </rPh>
    <rPh sb="17" eb="19">
      <t>ショクイン</t>
    </rPh>
    <rPh sb="19" eb="21">
      <t>ハイチ</t>
    </rPh>
    <phoneticPr fontId="10"/>
  </si>
  <si>
    <t>令和５年度豊中市特定教育・保育施設及び特定地域型保育事業者運営費補助金実績報告書
基本情報入力シート</t>
    <rPh sb="0" eb="2">
      <t>レイワ</t>
    </rPh>
    <rPh sb="35" eb="40">
      <t>ジッセキホウコクショ</t>
    </rPh>
    <rPh sb="41" eb="43">
      <t>キホン</t>
    </rPh>
    <rPh sb="43" eb="45">
      <t>ジョウホウ</t>
    </rPh>
    <rPh sb="45" eb="47">
      <t>ニュウリョク</t>
    </rPh>
    <phoneticPr fontId="4"/>
  </si>
  <si>
    <t>令和５年度豊中市特定教育・保育施設及び特定地域型保育事業者運営費補助金実績報告書</t>
    <rPh sb="0" eb="2">
      <t>レイワ</t>
    </rPh>
    <rPh sb="3" eb="5">
      <t>ネンド</t>
    </rPh>
    <rPh sb="5" eb="8">
      <t>トヨナカシ</t>
    </rPh>
    <rPh sb="8" eb="10">
      <t>トクテイ</t>
    </rPh>
    <rPh sb="10" eb="12">
      <t>キョウイク</t>
    </rPh>
    <rPh sb="13" eb="15">
      <t>ホイク</t>
    </rPh>
    <rPh sb="15" eb="17">
      <t>シセツ</t>
    </rPh>
    <rPh sb="17" eb="18">
      <t>オヨ</t>
    </rPh>
    <rPh sb="19" eb="21">
      <t>トクテイ</t>
    </rPh>
    <rPh sb="21" eb="24">
      <t>チイキガタ</t>
    </rPh>
    <rPh sb="24" eb="26">
      <t>ホイク</t>
    </rPh>
    <rPh sb="26" eb="29">
      <t>ジギョウシャ</t>
    </rPh>
    <rPh sb="29" eb="32">
      <t>ウンエイヒ</t>
    </rPh>
    <rPh sb="32" eb="35">
      <t>ホジョキン</t>
    </rPh>
    <rPh sb="35" eb="40">
      <t>ジッセキホウコクショ</t>
    </rPh>
    <phoneticPr fontId="4"/>
  </si>
  <si>
    <t>②R5年度
（利用定員切り替え後）</t>
    <rPh sb="3" eb="5">
      <t>ネンド</t>
    </rPh>
    <rPh sb="7" eb="9">
      <t>リヨウ</t>
    </rPh>
    <rPh sb="9" eb="11">
      <t>テイイン</t>
    </rPh>
    <rPh sb="11" eb="12">
      <t>キ</t>
    </rPh>
    <rPh sb="13" eb="14">
      <t>カ</t>
    </rPh>
    <rPh sb="15" eb="16">
      <t>アト</t>
    </rPh>
    <phoneticPr fontId="6"/>
  </si>
  <si>
    <t>②R5年度
（受け入れ枠拡充後）</t>
    <phoneticPr fontId="4"/>
  </si>
  <si>
    <t>R5.4</t>
    <phoneticPr fontId="4"/>
  </si>
  <si>
    <t>R5.5</t>
    <phoneticPr fontId="4"/>
  </si>
  <si>
    <t>R5.6</t>
    <phoneticPr fontId="4"/>
  </si>
  <si>
    <t>R5.7</t>
  </si>
  <si>
    <t>R5.8</t>
  </si>
  <si>
    <t>R5.9</t>
  </si>
  <si>
    <t>R5.10</t>
  </si>
  <si>
    <t>R5.11</t>
  </si>
  <si>
    <t>R5.12</t>
  </si>
  <si>
    <t>②R5.4.１時点</t>
  </si>
  <si>
    <t>R6.1</t>
    <phoneticPr fontId="4"/>
  </si>
  <si>
    <t>R6.2</t>
    <phoneticPr fontId="4"/>
  </si>
  <si>
    <t>R6.3</t>
    <phoneticPr fontId="4"/>
  </si>
  <si>
    <t>合計</t>
    <rPh sb="0" eb="2">
      <t>ゴウケイ</t>
    </rPh>
    <phoneticPr fontId="4"/>
  </si>
  <si>
    <t>※（１）と（２）両方申請は不可。（２）と（３）両方申請は可能</t>
    <rPh sb="29" eb="30">
      <t>ノウ</t>
    </rPh>
    <phoneticPr fontId="4"/>
  </si>
  <si>
    <t>【加算】学級編成</t>
    <rPh sb="1" eb="3">
      <t>カサン</t>
    </rPh>
    <rPh sb="4" eb="6">
      <t>ガッキュウ</t>
    </rPh>
    <rPh sb="6" eb="8">
      <t>ヘンセイ</t>
    </rPh>
    <phoneticPr fontId="10"/>
  </si>
  <si>
    <r>
      <rPr>
        <b/>
        <u val="double"/>
        <sz val="36"/>
        <color rgb="FFFF0000"/>
        <rFont val="游ゴシック"/>
        <family val="3"/>
        <charset val="128"/>
        <scheme val="minor"/>
      </rPr>
      <t>令和６年４月１９日(金)</t>
    </r>
    <r>
      <rPr>
        <b/>
        <sz val="24"/>
        <color rgb="FFFF0000"/>
        <rFont val="游ゴシック"/>
        <family val="3"/>
        <charset val="128"/>
        <scheme val="minor"/>
      </rPr>
      <t>です。</t>
    </r>
    <rPh sb="0" eb="2">
      <t>レイワ</t>
    </rPh>
    <rPh sb="3" eb="4">
      <t>ネン</t>
    </rPh>
    <rPh sb="5" eb="6">
      <t>ガツ</t>
    </rPh>
    <rPh sb="8" eb="9">
      <t>ニチ</t>
    </rPh>
    <rPh sb="10" eb="11">
      <t>キン</t>
    </rPh>
    <phoneticPr fontId="4"/>
  </si>
  <si>
    <t>①令和４年度公定価格</t>
    <rPh sb="1" eb="3">
      <t>レイワ</t>
    </rPh>
    <rPh sb="4" eb="6">
      <t>ネンド</t>
    </rPh>
    <rPh sb="6" eb="8">
      <t>コウテイ</t>
    </rPh>
    <rPh sb="8" eb="10">
      <t>カカク</t>
    </rPh>
    <phoneticPr fontId="4"/>
  </si>
  <si>
    <t>②令和４年度公定価格の8.75％</t>
    <rPh sb="1" eb="3">
      <t>レイワ</t>
    </rPh>
    <rPh sb="4" eb="6">
      <t>ネンド</t>
    </rPh>
    <rPh sb="6" eb="8">
      <t>コウテイ</t>
    </rPh>
    <rPh sb="8" eb="10">
      <t>カカク</t>
    </rPh>
    <phoneticPr fontId="4"/>
  </si>
  <si>
    <t>※ただし、当該年度新規施設は「令和5年度最終公定価格」を入力</t>
    <rPh sb="5" eb="7">
      <t>トウガイ</t>
    </rPh>
    <rPh sb="7" eb="9">
      <t>ネンド</t>
    </rPh>
    <rPh sb="9" eb="11">
      <t>シンキ</t>
    </rPh>
    <rPh sb="11" eb="13">
      <t>シセツ</t>
    </rPh>
    <rPh sb="15" eb="16">
      <t>レイ</t>
    </rPh>
    <rPh sb="16" eb="17">
      <t>ワ</t>
    </rPh>
    <rPh sb="18" eb="20">
      <t>ネンド</t>
    </rPh>
    <rPh sb="20" eb="22">
      <t>サイシュウ</t>
    </rPh>
    <rPh sb="22" eb="24">
      <t>コウテイ</t>
    </rPh>
    <rPh sb="24" eb="26">
      <t>カカク</t>
    </rPh>
    <rPh sb="28" eb="30">
      <t>ニュウリョク</t>
    </rPh>
    <phoneticPr fontId="4"/>
  </si>
  <si>
    <t>令和5年4月～令和5年9月</t>
    <rPh sb="0" eb="2">
      <t>レイワ</t>
    </rPh>
    <rPh sb="3" eb="4">
      <t>ネン</t>
    </rPh>
    <rPh sb="5" eb="6">
      <t>ガツ</t>
    </rPh>
    <rPh sb="7" eb="9">
      <t>レイワ</t>
    </rPh>
    <rPh sb="10" eb="11">
      <t>ネン</t>
    </rPh>
    <rPh sb="12" eb="13">
      <t>ガツ</t>
    </rPh>
    <phoneticPr fontId="43"/>
  </si>
  <si>
    <t>令和5年10月～令和6年3月</t>
    <rPh sb="0" eb="2">
      <t>レイワ</t>
    </rPh>
    <rPh sb="3" eb="4">
      <t>ネン</t>
    </rPh>
    <rPh sb="6" eb="7">
      <t>ガツ</t>
    </rPh>
    <rPh sb="8" eb="10">
      <t>レイワ</t>
    </rPh>
    <rPh sb="11" eb="12">
      <t>ネン</t>
    </rPh>
    <rPh sb="13" eb="14">
      <t>ガツ</t>
    </rPh>
    <phoneticPr fontId="43"/>
  </si>
  <si>
    <r>
      <t>補助基準額
（①が6か月以上の場合　</t>
    </r>
    <r>
      <rPr>
        <sz val="11"/>
        <color rgb="FFFF0000"/>
        <rFont val="游ゴシック"/>
        <family val="3"/>
        <charset val="128"/>
        <scheme val="minor"/>
      </rPr>
      <t>4,496,000円</t>
    </r>
    <r>
      <rPr>
        <sz val="11"/>
        <color theme="1"/>
        <rFont val="游ゴシック"/>
        <family val="3"/>
        <charset val="128"/>
        <scheme val="minor"/>
      </rPr>
      <t xml:space="preserve">
　　①が6か月未満の場合　</t>
    </r>
    <r>
      <rPr>
        <sz val="11"/>
        <color rgb="FFFF0000"/>
        <rFont val="游ゴシック"/>
        <family val="3"/>
        <charset val="128"/>
        <scheme val="minor"/>
      </rPr>
      <t>2,248,000円</t>
    </r>
    <r>
      <rPr>
        <sz val="11"/>
        <color theme="1"/>
        <rFont val="游ゴシック"/>
        <family val="3"/>
        <charset val="128"/>
        <scheme val="minor"/>
      </rPr>
      <t>）</t>
    </r>
    <rPh sb="0" eb="2">
      <t>ホジョ</t>
    </rPh>
    <rPh sb="2" eb="4">
      <t>キジュン</t>
    </rPh>
    <rPh sb="4" eb="5">
      <t>ガク</t>
    </rPh>
    <rPh sb="11" eb="14">
      <t>ゲツイジョウ</t>
    </rPh>
    <rPh sb="15" eb="17">
      <t>バアイ</t>
    </rPh>
    <rPh sb="27" eb="28">
      <t>エン</t>
    </rPh>
    <rPh sb="35" eb="36">
      <t>ゲツ</t>
    </rPh>
    <rPh sb="36" eb="38">
      <t>ミマン</t>
    </rPh>
    <rPh sb="39" eb="41">
      <t>バアイ</t>
    </rPh>
    <rPh sb="51" eb="52">
      <t>エン</t>
    </rPh>
    <phoneticPr fontId="10"/>
  </si>
  <si>
    <t>※原則基本分単価・加算対象職員以外の職員を計上してください。</t>
    <rPh sb="1" eb="3">
      <t>ゲンソク</t>
    </rPh>
    <rPh sb="3" eb="5">
      <t>キホン</t>
    </rPh>
    <rPh sb="15" eb="17">
      <t>イガイ</t>
    </rPh>
    <rPh sb="18" eb="20">
      <t>ショクイン</t>
    </rPh>
    <rPh sb="21" eb="23">
      <t>ケイジョウ</t>
    </rPh>
    <phoneticPr fontId="4"/>
  </si>
  <si>
    <t>市国庫補助申請用</t>
    <rPh sb="0" eb="1">
      <t>シ</t>
    </rPh>
    <rPh sb="1" eb="3">
      <t>コッコ</t>
    </rPh>
    <rPh sb="3" eb="5">
      <t>ホジョ</t>
    </rPh>
    <rPh sb="5" eb="8">
      <t>シンセイヨウ</t>
    </rPh>
    <phoneticPr fontId="4"/>
  </si>
  <si>
    <t>対象の人件費</t>
    <rPh sb="0" eb="2">
      <t>タイショウ</t>
    </rPh>
    <rPh sb="3" eb="6">
      <t>ジンケンヒ</t>
    </rPh>
    <phoneticPr fontId="4"/>
  </si>
  <si>
    <t>合計</t>
    <rPh sb="0" eb="2">
      <t>ゴウケイ</t>
    </rPh>
    <phoneticPr fontId="4"/>
  </si>
  <si>
    <t>補助対象額</t>
    <rPh sb="0" eb="2">
      <t>ホジョ</t>
    </rPh>
    <rPh sb="2" eb="4">
      <t>タイショウ</t>
    </rPh>
    <rPh sb="4" eb="5">
      <t>ガク</t>
    </rPh>
    <phoneticPr fontId="4"/>
  </si>
  <si>
    <t>補助基準額</t>
    <rPh sb="0" eb="2">
      <t>ホジョ</t>
    </rPh>
    <rPh sb="2" eb="4">
      <t>キジュン</t>
    </rPh>
    <rPh sb="4" eb="5">
      <t>ガク</t>
    </rPh>
    <phoneticPr fontId="4"/>
  </si>
  <si>
    <t>2-1.保育補助者雇上強化</t>
    <rPh sb="4" eb="6">
      <t>ホイク</t>
    </rPh>
    <rPh sb="6" eb="8">
      <t>ホジョ</t>
    </rPh>
    <rPh sb="8" eb="9">
      <t>シャ</t>
    </rPh>
    <rPh sb="9" eb="10">
      <t>ヤト</t>
    </rPh>
    <rPh sb="10" eb="11">
      <t>ジョウ</t>
    </rPh>
    <rPh sb="11" eb="13">
      <t>キョウカ</t>
    </rPh>
    <phoneticPr fontId="4"/>
  </si>
  <si>
    <t xml:space="preserve">※R5～新規に園外活動時の見守りに取り組む場合、講習の受講が確認できた月から加算対象です。
(例：R5.7.13に交通安全講習の受講を確認→加算対象月数は7月～3月の9か月)
</t>
    <rPh sb="4" eb="6">
      <t>シンキ</t>
    </rPh>
    <rPh sb="7" eb="9">
      <t>エンガイ</t>
    </rPh>
    <rPh sb="9" eb="11">
      <t>カツドウ</t>
    </rPh>
    <rPh sb="11" eb="12">
      <t>ジ</t>
    </rPh>
    <rPh sb="13" eb="15">
      <t>ミマモ</t>
    </rPh>
    <rPh sb="17" eb="18">
      <t>ト</t>
    </rPh>
    <rPh sb="19" eb="20">
      <t>ク</t>
    </rPh>
    <rPh sb="21" eb="23">
      <t>バアイ</t>
    </rPh>
    <rPh sb="24" eb="26">
      <t>コウシュウ</t>
    </rPh>
    <rPh sb="27" eb="29">
      <t>ジュコウ</t>
    </rPh>
    <rPh sb="38" eb="40">
      <t>カサン</t>
    </rPh>
    <rPh sb="47" eb="48">
      <t>レイ</t>
    </rPh>
    <rPh sb="57" eb="61">
      <t>コウツウアンゼン</t>
    </rPh>
    <rPh sb="61" eb="63">
      <t>コウシュウ</t>
    </rPh>
    <rPh sb="64" eb="66">
      <t>ジュコウ</t>
    </rPh>
    <rPh sb="67" eb="69">
      <t>カクニン</t>
    </rPh>
    <rPh sb="70" eb="72">
      <t>カサン</t>
    </rPh>
    <rPh sb="72" eb="74">
      <t>タイショウ</t>
    </rPh>
    <rPh sb="74" eb="75">
      <t>ツキ</t>
    </rPh>
    <rPh sb="75" eb="76">
      <t>スウ</t>
    </rPh>
    <rPh sb="78" eb="79">
      <t>ガツ</t>
    </rPh>
    <rPh sb="81" eb="82">
      <t>ガツ</t>
    </rPh>
    <rPh sb="85" eb="86">
      <t>ゲツ</t>
    </rPh>
    <phoneticPr fontId="4"/>
  </si>
  <si>
    <r>
      <t>（２）その他の者（</t>
    </r>
    <r>
      <rPr>
        <b/>
        <u val="double"/>
        <sz val="11"/>
        <rFont val="游ゴシック"/>
        <family val="3"/>
        <charset val="128"/>
        <scheme val="minor"/>
      </rPr>
      <t>保育支援者以外</t>
    </r>
    <r>
      <rPr>
        <b/>
        <sz val="11"/>
        <rFont val="游ゴシック"/>
        <family val="3"/>
        <charset val="128"/>
        <scheme val="minor"/>
      </rPr>
      <t>）が園外保育等の見守り等に取り組む場合に対する謝礼金、給与または委託料　</t>
    </r>
    <r>
      <rPr>
        <b/>
        <sz val="11"/>
        <color rgb="FFFF0000"/>
        <rFont val="游ゴシック"/>
        <family val="3"/>
        <charset val="128"/>
        <scheme val="minor"/>
      </rPr>
      <t>（１）③と（２）②を両方適用することはできません。</t>
    </r>
    <rPh sb="5" eb="6">
      <t>タ</t>
    </rPh>
    <rPh sb="7" eb="8">
      <t>モノ</t>
    </rPh>
    <rPh sb="9" eb="13">
      <t>ホイクシエン</t>
    </rPh>
    <rPh sb="13" eb="14">
      <t>シャ</t>
    </rPh>
    <rPh sb="14" eb="16">
      <t>イガイ</t>
    </rPh>
    <rPh sb="36" eb="37">
      <t>タイ</t>
    </rPh>
    <rPh sb="39" eb="42">
      <t>シャレイキン</t>
    </rPh>
    <rPh sb="43" eb="45">
      <t>キュウヨ</t>
    </rPh>
    <rPh sb="48" eb="51">
      <t>イタクリョウ</t>
    </rPh>
    <phoneticPr fontId="10"/>
  </si>
  <si>
    <t>（２）その他の者（保育支援者以外）に対する謝礼金、給与または委託料</t>
    <rPh sb="5" eb="6">
      <t>タ</t>
    </rPh>
    <rPh sb="9" eb="11">
      <t>ホイク</t>
    </rPh>
    <rPh sb="11" eb="13">
      <t>シエン</t>
    </rPh>
    <rPh sb="13" eb="14">
      <t>シャ</t>
    </rPh>
    <rPh sb="14" eb="16">
      <t>イガイ</t>
    </rPh>
    <phoneticPr fontId="4"/>
  </si>
  <si>
    <t>（２）その他の者（保育支援者以外）が交通安全講習を受講した場合の園確認日…</t>
    <rPh sb="5" eb="6">
      <t>タ</t>
    </rPh>
    <rPh sb="18" eb="20">
      <t>コウツウ</t>
    </rPh>
    <rPh sb="20" eb="22">
      <t>アンゼン</t>
    </rPh>
    <rPh sb="22" eb="24">
      <t>コウシュウ</t>
    </rPh>
    <rPh sb="25" eb="27">
      <t>ジュコウ</t>
    </rPh>
    <rPh sb="29" eb="31">
      <t>バアイ</t>
    </rPh>
    <rPh sb="32" eb="33">
      <t>エン</t>
    </rPh>
    <rPh sb="33" eb="35">
      <t>カクニン</t>
    </rPh>
    <rPh sb="35" eb="36">
      <t>ビ</t>
    </rPh>
    <phoneticPr fontId="4"/>
  </si>
  <si>
    <t>（１）保育支援者が園外保育等の見守りに取り組む場合、交通安全講習を受講した場合の園確認日…</t>
    <rPh sb="9" eb="13">
      <t>エンガイホイク</t>
    </rPh>
    <rPh sb="13" eb="14">
      <t>トウ</t>
    </rPh>
    <rPh sb="15" eb="17">
      <t>ミマモ</t>
    </rPh>
    <rPh sb="19" eb="20">
      <t>ト</t>
    </rPh>
    <rPh sb="21" eb="22">
      <t>ク</t>
    </rPh>
    <rPh sb="23" eb="25">
      <t>バアイ</t>
    </rPh>
    <rPh sb="26" eb="28">
      <t>コウツウ</t>
    </rPh>
    <rPh sb="28" eb="30">
      <t>アンゼン</t>
    </rPh>
    <rPh sb="30" eb="32">
      <t>コウシュウ</t>
    </rPh>
    <rPh sb="33" eb="35">
      <t>ジュコウ</t>
    </rPh>
    <rPh sb="37" eb="39">
      <t>バアイ</t>
    </rPh>
    <rPh sb="40" eb="41">
      <t>エン</t>
    </rPh>
    <rPh sb="41" eb="43">
      <t>カクニン</t>
    </rPh>
    <rPh sb="43" eb="44">
      <t>ビ</t>
    </rPh>
    <phoneticPr fontId="4"/>
  </si>
  <si>
    <t>※昨年度に受講している場合は再受講不要。昨年度の受講確認日を記載してください。</t>
    <rPh sb="1" eb="4">
      <t>サクネンド</t>
    </rPh>
    <rPh sb="5" eb="7">
      <t>ジュコウ</t>
    </rPh>
    <rPh sb="11" eb="13">
      <t>バアイ</t>
    </rPh>
    <rPh sb="14" eb="17">
      <t>サイジュコウ</t>
    </rPh>
    <rPh sb="17" eb="19">
      <t>フヨウ</t>
    </rPh>
    <rPh sb="20" eb="23">
      <t>サクネンド</t>
    </rPh>
    <rPh sb="24" eb="26">
      <t>ジュコウ</t>
    </rPh>
    <rPh sb="26" eb="28">
      <t>カクニン</t>
    </rPh>
    <rPh sb="28" eb="29">
      <t>ビ</t>
    </rPh>
    <rPh sb="30" eb="32">
      <t>キサイ</t>
    </rPh>
    <phoneticPr fontId="4"/>
  </si>
  <si>
    <t>※昨年度に受講している場合は再受講不要。昨年度の受講確認日を記載してください。</t>
    <rPh sb="1" eb="4">
      <t>サクネンド</t>
    </rPh>
    <rPh sb="5" eb="7">
      <t>ジュコウ</t>
    </rPh>
    <rPh sb="11" eb="13">
      <t>バアイ</t>
    </rPh>
    <rPh sb="14" eb="17">
      <t>サイジュコウ</t>
    </rPh>
    <rPh sb="17" eb="19">
      <t>フヨウ</t>
    </rPh>
    <phoneticPr fontId="4"/>
  </si>
  <si>
    <r>
      <t xml:space="preserve">令和５年度各月職員配置にかかる加算・調整について
</t>
    </r>
    <r>
      <rPr>
        <b/>
        <sz val="16"/>
        <color rgb="FFFF0000"/>
        <rFont val="游ゴシック"/>
        <family val="3"/>
        <charset val="128"/>
        <scheme val="minor"/>
      </rPr>
      <t xml:space="preserve"> ※加算を受ける職員は職員配置欄に漏れなく記載してください。本内容及び職員配置、加算申請書の全ての記載をもとに給付費・委託費の加算を確定させます。</t>
    </r>
    <rPh sb="0" eb="2">
      <t>レイワ</t>
    </rPh>
    <rPh sb="36" eb="38">
      <t>ショクイン</t>
    </rPh>
    <rPh sb="38" eb="40">
      <t>ハイチ</t>
    </rPh>
    <rPh sb="40" eb="41">
      <t>ラン</t>
    </rPh>
    <rPh sb="55" eb="56">
      <t>ホン</t>
    </rPh>
    <rPh sb="56" eb="58">
      <t>ナイヨウ</t>
    </rPh>
    <rPh sb="58" eb="59">
      <t>オヨ</t>
    </rPh>
    <rPh sb="60" eb="62">
      <t>ショクイン</t>
    </rPh>
    <rPh sb="62" eb="64">
      <t>ハイチ</t>
    </rPh>
    <rPh sb="65" eb="67">
      <t>カサン</t>
    </rPh>
    <rPh sb="67" eb="69">
      <t>シンセイ</t>
    </rPh>
    <rPh sb="69" eb="70">
      <t>ショ</t>
    </rPh>
    <rPh sb="71" eb="72">
      <t>スベ</t>
    </rPh>
    <rPh sb="74" eb="76">
      <t>キサイ</t>
    </rPh>
    <rPh sb="80" eb="82">
      <t>キュウフ</t>
    </rPh>
    <rPh sb="82" eb="83">
      <t>ヒ</t>
    </rPh>
    <rPh sb="84" eb="86">
      <t>イタク</t>
    </rPh>
    <rPh sb="86" eb="87">
      <t>ヒ</t>
    </rPh>
    <rPh sb="88" eb="90">
      <t>カサン</t>
    </rPh>
    <rPh sb="91" eb="93">
      <t>カクテイ</t>
    </rPh>
    <phoneticPr fontId="25"/>
  </si>
  <si>
    <r>
      <t>実施内容と</t>
    </r>
    <r>
      <rPr>
        <sz val="11"/>
        <color rgb="FFFF0000"/>
        <rFont val="游ゴシック"/>
        <family val="3"/>
        <charset val="128"/>
        <scheme val="minor"/>
      </rPr>
      <t>受け入れ促進に対する効果</t>
    </r>
    <rPh sb="0" eb="2">
      <t>ジッシ</t>
    </rPh>
    <rPh sb="2" eb="4">
      <t>ナイヨウ</t>
    </rPh>
    <rPh sb="5" eb="6">
      <t>ウ</t>
    </rPh>
    <rPh sb="7" eb="8">
      <t>イ</t>
    </rPh>
    <rPh sb="9" eb="11">
      <t>ソクシン</t>
    </rPh>
    <rPh sb="12" eb="13">
      <t>タイ</t>
    </rPh>
    <rPh sb="15" eb="17">
      <t>コウカ</t>
    </rPh>
    <phoneticPr fontId="4"/>
  </si>
  <si>
    <t>（２）電気代</t>
    <rPh sb="3" eb="6">
      <t>デンキダイ</t>
    </rPh>
    <phoneticPr fontId="10"/>
  </si>
  <si>
    <r>
      <t>※</t>
    </r>
    <r>
      <rPr>
        <b/>
        <u val="double"/>
        <sz val="11"/>
        <color rgb="FFFF0000"/>
        <rFont val="游ゴシック"/>
        <family val="3"/>
        <charset val="128"/>
        <scheme val="minor"/>
      </rPr>
      <t>支払日が当該年度内</t>
    </r>
    <r>
      <rPr>
        <b/>
        <sz val="11"/>
        <rFont val="游ゴシック"/>
        <family val="3"/>
        <charset val="128"/>
        <scheme val="minor"/>
      </rPr>
      <t>の支出のみ記載可</t>
    </r>
    <rPh sb="3" eb="4">
      <t>ビ</t>
    </rPh>
    <rPh sb="5" eb="7">
      <t>トウガイ</t>
    </rPh>
    <rPh sb="7" eb="9">
      <t>ネンド</t>
    </rPh>
    <rPh sb="9" eb="10">
      <t>ナイ</t>
    </rPh>
    <rPh sb="11" eb="13">
      <t>シシュツ</t>
    </rPh>
    <rPh sb="15" eb="17">
      <t>キサイ</t>
    </rPh>
    <rPh sb="17" eb="18">
      <t>カ</t>
    </rPh>
    <phoneticPr fontId="10"/>
  </si>
  <si>
    <t>支払月</t>
    <rPh sb="0" eb="2">
      <t>シハライ</t>
    </rPh>
    <rPh sb="2" eb="3">
      <t>ヅキ</t>
    </rPh>
    <phoneticPr fontId="4"/>
  </si>
  <si>
    <t>支払日※</t>
    <rPh sb="0" eb="3">
      <t>シハライビ</t>
    </rPh>
    <phoneticPr fontId="4"/>
  </si>
  <si>
    <t>支出額　計</t>
    <rPh sb="0" eb="2">
      <t>シシュツ</t>
    </rPh>
    <rPh sb="2" eb="3">
      <t>ガク</t>
    </rPh>
    <rPh sb="4" eb="5">
      <t>ケイ</t>
    </rPh>
    <phoneticPr fontId="10"/>
  </si>
  <si>
    <t>令和5年度新規施設または既存施設のいずれかを選んでください</t>
    <rPh sb="0" eb="2">
      <t>レイワ</t>
    </rPh>
    <rPh sb="3" eb="9">
      <t>ネンドシンキシセツ</t>
    </rPh>
    <rPh sb="12" eb="14">
      <t>キゾン</t>
    </rPh>
    <rPh sb="14" eb="16">
      <t>シセツ</t>
    </rPh>
    <rPh sb="22" eb="23">
      <t>エラ</t>
    </rPh>
    <phoneticPr fontId="4"/>
  </si>
  <si>
    <t>令和5年度新規施設用</t>
    <rPh sb="0" eb="2">
      <t>レイワ</t>
    </rPh>
    <rPh sb="3" eb="9">
      <t>ネンドシンキシセツ</t>
    </rPh>
    <rPh sb="9" eb="10">
      <t>ヨウ</t>
    </rPh>
    <phoneticPr fontId="4"/>
  </si>
  <si>
    <t>令和5年度の保育日数</t>
    <rPh sb="0" eb="2">
      <t>レイワ</t>
    </rPh>
    <rPh sb="3" eb="5">
      <t>ネンド</t>
    </rPh>
    <rPh sb="6" eb="8">
      <t>ホイク</t>
    </rPh>
    <rPh sb="8" eb="10">
      <t>ニッスウ</t>
    </rPh>
    <phoneticPr fontId="4"/>
  </si>
  <si>
    <t>令和3年度の電気代</t>
    <rPh sb="0" eb="2">
      <t>レイワ</t>
    </rPh>
    <rPh sb="3" eb="5">
      <t>ネンド</t>
    </rPh>
    <rPh sb="4" eb="5">
      <t>ド</t>
    </rPh>
    <rPh sb="6" eb="9">
      <t>デンキダイ</t>
    </rPh>
    <phoneticPr fontId="4"/>
  </si>
  <si>
    <t>令和4年度の電気代</t>
    <rPh sb="0" eb="2">
      <t>レイワ</t>
    </rPh>
    <rPh sb="3" eb="5">
      <t>ネンド</t>
    </rPh>
    <rPh sb="6" eb="9">
      <t>デンキダイ</t>
    </rPh>
    <phoneticPr fontId="4"/>
  </si>
  <si>
    <t>（２）電気代</t>
    <rPh sb="3" eb="6">
      <t>デンキダイ</t>
    </rPh>
    <phoneticPr fontId="4"/>
  </si>
  <si>
    <r>
      <t>（１）バス借上料補助　</t>
    </r>
    <r>
      <rPr>
        <sz val="11"/>
        <color rgb="FFFF0000"/>
        <rFont val="游ゴシック"/>
        <family val="3"/>
        <charset val="128"/>
        <scheme val="minor"/>
      </rPr>
      <t>※入場料や高速代等は（2）その他園外保育費加算に入力してください</t>
    </r>
    <rPh sb="5" eb="6">
      <t>カ</t>
    </rPh>
    <rPh sb="6" eb="7">
      <t>ア</t>
    </rPh>
    <rPh sb="7" eb="8">
      <t>リョウ</t>
    </rPh>
    <rPh sb="8" eb="10">
      <t>ホジョ</t>
    </rPh>
    <rPh sb="12" eb="15">
      <t>ニュウジョウリョウ</t>
    </rPh>
    <rPh sb="16" eb="19">
      <t>コウソクダイ</t>
    </rPh>
    <rPh sb="19" eb="20">
      <t>トウ</t>
    </rPh>
    <rPh sb="26" eb="27">
      <t>タ</t>
    </rPh>
    <rPh sb="27" eb="28">
      <t>エン</t>
    </rPh>
    <rPh sb="28" eb="29">
      <t>ガイ</t>
    </rPh>
    <rPh sb="29" eb="31">
      <t>ホイク</t>
    </rPh>
    <rPh sb="31" eb="32">
      <t>ヒ</t>
    </rPh>
    <rPh sb="32" eb="34">
      <t>カサン</t>
    </rPh>
    <rPh sb="35" eb="37">
      <t>ニュウリョク</t>
    </rPh>
    <phoneticPr fontId="10"/>
  </si>
  <si>
    <t>園外活動時の見守り加算</t>
    <rPh sb="0" eb="2">
      <t>エンガイ</t>
    </rPh>
    <rPh sb="2" eb="4">
      <t>カツドウ</t>
    </rPh>
    <rPh sb="4" eb="5">
      <t>ジ</t>
    </rPh>
    <rPh sb="6" eb="8">
      <t>ミマモ</t>
    </rPh>
    <rPh sb="9" eb="11">
      <t>カサン</t>
    </rPh>
    <phoneticPr fontId="4"/>
  </si>
  <si>
    <t>↑年齢別配置基準の自動カウント機能については、担当業務を「1」のように半角数字のみでご入力いただかなければ反映されません</t>
    <rPh sb="9" eb="11">
      <t>ジドウ</t>
    </rPh>
    <rPh sb="15" eb="17">
      <t>キノウ</t>
    </rPh>
    <rPh sb="23" eb="25">
      <t>タントウ</t>
    </rPh>
    <rPh sb="25" eb="27">
      <t>ギョウム</t>
    </rPh>
    <rPh sb="35" eb="37">
      <t>ハンカク</t>
    </rPh>
    <rPh sb="37" eb="39">
      <t>スウジ</t>
    </rPh>
    <rPh sb="43" eb="45">
      <t>ニュウリョク</t>
    </rPh>
    <rPh sb="53" eb="55">
      <t>ハンエイ</t>
    </rPh>
    <phoneticPr fontId="4"/>
  </si>
  <si>
    <t>↓ひとりずつの1以上切り捨て</t>
    <rPh sb="8" eb="10">
      <t>イジョウ</t>
    </rPh>
    <rPh sb="10" eb="11">
      <t>キ</t>
    </rPh>
    <rPh sb="12" eb="13">
      <t>ス</t>
    </rPh>
    <phoneticPr fontId="4"/>
  </si>
  <si>
    <t>4月</t>
    <rPh sb="1" eb="2">
      <t>ガツ</t>
    </rPh>
    <phoneticPr fontId="4"/>
  </si>
  <si>
    <t>令和5年度の延長保育
実施日数</t>
    <rPh sb="0" eb="2">
      <t>レイワ</t>
    </rPh>
    <rPh sb="3" eb="5">
      <t>ネンド</t>
    </rPh>
    <rPh sb="6" eb="8">
      <t>エンチョウ</t>
    </rPh>
    <rPh sb="8" eb="10">
      <t>ホイク</t>
    </rPh>
    <rPh sb="11" eb="13">
      <t>ジッシ</t>
    </rPh>
    <rPh sb="13" eb="15">
      <t>ニッスウ</t>
    </rPh>
    <phoneticPr fontId="4"/>
  </si>
  <si>
    <t>令和5年度の電気代</t>
    <rPh sb="0" eb="2">
      <t>レイワ</t>
    </rPh>
    <rPh sb="3" eb="4">
      <t>ネン</t>
    </rPh>
    <rPh sb="4" eb="5">
      <t>ド</t>
    </rPh>
    <rPh sb="6" eb="9">
      <t>デンキダイ</t>
    </rPh>
    <phoneticPr fontId="10"/>
  </si>
  <si>
    <r>
      <t>既存施設用</t>
    </r>
    <r>
      <rPr>
        <b/>
        <sz val="9"/>
        <color rgb="FFFF0000"/>
        <rFont val="游ゴシック"/>
        <family val="3"/>
        <charset val="128"/>
        <scheme val="minor"/>
      </rPr>
      <t>（令和4年度新規施設は令和3年度の電気代も令和4年度と同額としてください）</t>
    </r>
    <rPh sb="0" eb="2">
      <t>キゾン</t>
    </rPh>
    <rPh sb="2" eb="4">
      <t>シセツ</t>
    </rPh>
    <rPh sb="4" eb="5">
      <t>ヨウ</t>
    </rPh>
    <phoneticPr fontId="4"/>
  </si>
  <si>
    <t>延長保育実施日の電気代</t>
    <rPh sb="0" eb="2">
      <t>エンチョウ</t>
    </rPh>
    <rPh sb="2" eb="4">
      <t>ホイク</t>
    </rPh>
    <rPh sb="4" eb="6">
      <t>ジッシ</t>
    </rPh>
    <rPh sb="6" eb="7">
      <t>ビ</t>
    </rPh>
    <rPh sb="8" eb="11">
      <t>デンキダイ</t>
    </rPh>
    <phoneticPr fontId="10"/>
  </si>
  <si>
    <t>延長保育実施日に係る電気代</t>
    <rPh sb="0" eb="2">
      <t>エンチョウ</t>
    </rPh>
    <rPh sb="2" eb="4">
      <t>ホイク</t>
    </rPh>
    <rPh sb="4" eb="6">
      <t>ジッシ</t>
    </rPh>
    <rPh sb="6" eb="7">
      <t>ビ</t>
    </rPh>
    <rPh sb="8" eb="9">
      <t>カカ</t>
    </rPh>
    <rPh sb="10" eb="13">
      <t>デンキダイ</t>
    </rPh>
    <phoneticPr fontId="10"/>
  </si>
  <si>
    <t>延長保育（1時間）に係る電気代（12か月分）×１／１２</t>
    <rPh sb="0" eb="2">
      <t>エンチョウ</t>
    </rPh>
    <rPh sb="2" eb="4">
      <t>ホイク</t>
    </rPh>
    <rPh sb="6" eb="8">
      <t>ジカン</t>
    </rPh>
    <rPh sb="10" eb="11">
      <t>カカ</t>
    </rPh>
    <rPh sb="12" eb="15">
      <t>デンキダイ</t>
    </rPh>
    <phoneticPr fontId="10"/>
  </si>
  <si>
    <t>4月</t>
    <rPh sb="1" eb="2">
      <t>ガツ</t>
    </rPh>
    <phoneticPr fontId="4"/>
  </si>
  <si>
    <t>合計</t>
    <rPh sb="0" eb="2">
      <t>ゴウケイ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</si>
</sst>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0_ ;[Red]\-#,##0.0\ "/>
    <numFmt numFmtId="177" formatCode="#,##0_ ;[Red]\-#,##0\ "/>
    <numFmt numFmtId="178" formatCode="_-* #,##0_-;\-* #,##0_-;_-* &quot;-&quot;_-;_-@_-"/>
    <numFmt numFmtId="179" formatCode="#,##0_ "/>
    <numFmt numFmtId="180" formatCode="#,##0.0_ "/>
    <numFmt numFmtId="181" formatCode="0_);[Red]\(0\)"/>
    <numFmt numFmtId="182" formatCode="0.0%"/>
    <numFmt numFmtId="183" formatCode="#,###&quot;円&quot;"/>
    <numFmt numFmtId="184" formatCode="#,##0;&quot;△ &quot;#,##0"/>
    <numFmt numFmtId="185" formatCode="#,##0.0;[Red]\-#,##0.0"/>
  </numFmts>
  <fonts count="120">
    <font>
      <sz val="11"/>
      <color theme="1"/>
      <name val="ＭＳ Ｐゴシック"/>
      <family val="2"/>
      <charset val="128"/>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ＭＳ Ｐゴシック"/>
      <family val="2"/>
      <charset val="128"/>
    </font>
    <font>
      <b/>
      <sz val="11"/>
      <color theme="1"/>
      <name val="游ゴシック"/>
      <family val="3"/>
      <charset val="128"/>
      <scheme val="minor"/>
    </font>
    <font>
      <sz val="11"/>
      <color theme="1"/>
      <name val="游ゴシック"/>
      <family val="3"/>
      <charset val="128"/>
      <scheme val="minor"/>
    </font>
    <font>
      <sz val="8"/>
      <color theme="1"/>
      <name val="游ゴシック"/>
      <family val="3"/>
      <charset val="128"/>
      <scheme val="minor"/>
    </font>
    <font>
      <b/>
      <sz val="12"/>
      <color theme="1"/>
      <name val="游ゴシック"/>
      <family val="3"/>
      <charset val="128"/>
      <scheme val="minor"/>
    </font>
    <font>
      <sz val="11"/>
      <name val="ＭＳ Ｐゴシック"/>
      <family val="3"/>
      <charset val="128"/>
    </font>
    <font>
      <sz val="6"/>
      <name val="ＭＳ Ｐゴシック"/>
      <family val="3"/>
      <charset val="128"/>
    </font>
    <font>
      <sz val="10"/>
      <name val="ＭＳ Ｐゴシック"/>
      <family val="3"/>
      <charset val="128"/>
    </font>
    <font>
      <b/>
      <sz val="12"/>
      <color indexed="81"/>
      <name val="MS P ゴシック"/>
      <family val="3"/>
      <charset val="128"/>
    </font>
    <font>
      <sz val="10"/>
      <name val="游ゴシック"/>
      <family val="3"/>
      <charset val="128"/>
      <scheme val="minor"/>
    </font>
    <font>
      <sz val="10"/>
      <color theme="1"/>
      <name val="游ゴシック"/>
      <family val="3"/>
      <charset val="128"/>
      <scheme val="minor"/>
    </font>
    <font>
      <u/>
      <sz val="10"/>
      <name val="游ゴシック"/>
      <family val="3"/>
      <charset val="128"/>
      <scheme val="minor"/>
    </font>
    <font>
      <sz val="10"/>
      <color theme="1"/>
      <name val="ＭＳ Ｐゴシック"/>
      <family val="2"/>
      <charset val="128"/>
    </font>
    <font>
      <b/>
      <sz val="10"/>
      <name val="游ゴシック"/>
      <family val="3"/>
      <charset val="128"/>
      <scheme val="minor"/>
    </font>
    <font>
      <b/>
      <sz val="10"/>
      <color rgb="FFFF0000"/>
      <name val="游ゴシック"/>
      <family val="3"/>
      <charset val="128"/>
      <scheme val="minor"/>
    </font>
    <font>
      <sz val="9"/>
      <color theme="1"/>
      <name val="游ゴシック"/>
      <family val="3"/>
      <charset val="128"/>
      <scheme val="minor"/>
    </font>
    <font>
      <sz val="9"/>
      <name val="游ゴシック"/>
      <family val="3"/>
      <charset val="128"/>
      <scheme val="minor"/>
    </font>
    <font>
      <sz val="9"/>
      <name val="ＭＳ Ｐゴシック"/>
      <family val="3"/>
      <charset val="128"/>
    </font>
    <font>
      <sz val="11"/>
      <color theme="1"/>
      <name val="游ゴシック"/>
      <family val="2"/>
      <charset val="128"/>
      <scheme val="minor"/>
    </font>
    <font>
      <sz val="9"/>
      <color theme="1"/>
      <name val="游ゴシック"/>
      <family val="2"/>
      <charset val="128"/>
      <scheme val="minor"/>
    </font>
    <font>
      <b/>
      <sz val="20"/>
      <color theme="1"/>
      <name val="游ゴシック"/>
      <family val="3"/>
      <charset val="128"/>
      <scheme val="minor"/>
    </font>
    <font>
      <sz val="6"/>
      <name val="游ゴシック"/>
      <family val="2"/>
      <charset val="128"/>
      <scheme val="minor"/>
    </font>
    <font>
      <sz val="9"/>
      <color theme="1"/>
      <name val="ＭＳ Ｐゴシック"/>
      <family val="3"/>
      <charset val="128"/>
    </font>
    <font>
      <sz val="9"/>
      <name val="游ゴシック Light"/>
      <family val="3"/>
      <charset val="128"/>
      <scheme val="major"/>
    </font>
    <font>
      <sz val="9"/>
      <color rgb="FF000000"/>
      <name val="游ゴシック Light"/>
      <family val="3"/>
      <charset val="128"/>
      <scheme val="major"/>
    </font>
    <font>
      <sz val="10"/>
      <color theme="1"/>
      <name val="游ゴシック"/>
      <family val="2"/>
      <charset val="128"/>
      <scheme val="minor"/>
    </font>
    <font>
      <u/>
      <sz val="10"/>
      <color theme="1"/>
      <name val="游ゴシック"/>
      <family val="3"/>
      <charset val="128"/>
      <scheme val="minor"/>
    </font>
    <font>
      <u/>
      <sz val="11"/>
      <color theme="1"/>
      <name val="游ゴシック"/>
      <family val="3"/>
      <charset val="128"/>
      <scheme val="minor"/>
    </font>
    <font>
      <sz val="11"/>
      <name val="游ゴシック"/>
      <family val="2"/>
      <charset val="128"/>
      <scheme val="minor"/>
    </font>
    <font>
      <sz val="9"/>
      <color indexed="81"/>
      <name val="MS P ゴシック"/>
      <family val="3"/>
      <charset val="128"/>
    </font>
    <font>
      <b/>
      <sz val="10"/>
      <color indexed="81"/>
      <name val="MS P ゴシック"/>
      <family val="3"/>
      <charset val="128"/>
    </font>
    <font>
      <u/>
      <sz val="11"/>
      <color theme="10"/>
      <name val="ＭＳ Ｐゴシック"/>
      <family val="2"/>
      <charset val="128"/>
    </font>
    <font>
      <b/>
      <sz val="11"/>
      <name val="ＭＳ Ｐゴシック"/>
      <family val="3"/>
      <charset val="128"/>
    </font>
    <font>
      <sz val="14"/>
      <color theme="1"/>
      <name val="游ゴシック"/>
      <family val="3"/>
      <charset val="128"/>
      <scheme val="minor"/>
    </font>
    <font>
      <b/>
      <sz val="14"/>
      <color rgb="FFFF0000"/>
      <name val="游ゴシック"/>
      <family val="3"/>
      <charset val="128"/>
      <scheme val="minor"/>
    </font>
    <font>
      <b/>
      <sz val="9"/>
      <color indexed="81"/>
      <name val="ＭＳ Ｐゴシック"/>
      <family val="3"/>
      <charset val="128"/>
    </font>
    <font>
      <b/>
      <sz val="11"/>
      <color rgb="FFFF0000"/>
      <name val="ＭＳ Ｐゴシック"/>
      <family val="3"/>
      <charset val="128"/>
    </font>
    <font>
      <sz val="9"/>
      <color rgb="FFFF0000"/>
      <name val="ＭＳ Ｐゴシック"/>
      <family val="3"/>
      <charset val="128"/>
    </font>
    <font>
      <sz val="11"/>
      <color theme="1"/>
      <name val="游ゴシック"/>
      <family val="2"/>
      <scheme val="minor"/>
    </font>
    <font>
      <sz val="6"/>
      <name val="游ゴシック"/>
      <family val="3"/>
      <charset val="128"/>
      <scheme val="minor"/>
    </font>
    <font>
      <b/>
      <sz val="11"/>
      <color indexed="81"/>
      <name val="MS P ゴシック"/>
      <family val="3"/>
      <charset val="128"/>
    </font>
    <font>
      <sz val="12"/>
      <color theme="1"/>
      <name val="游ゴシック"/>
      <family val="3"/>
      <charset val="128"/>
      <scheme val="minor"/>
    </font>
    <font>
      <b/>
      <sz val="9"/>
      <color indexed="81"/>
      <name val="MS P ゴシック"/>
      <family val="3"/>
      <charset val="128"/>
    </font>
    <font>
      <sz val="8"/>
      <name val="ＭＳ Ｐゴシック"/>
      <family val="3"/>
      <charset val="128"/>
    </font>
    <font>
      <b/>
      <sz val="10"/>
      <color indexed="81"/>
      <name val="ＭＳ Ｐゴシック"/>
      <family val="3"/>
      <charset val="128"/>
    </font>
    <font>
      <sz val="11"/>
      <color theme="1"/>
      <name val="ＭＳ Ｐゴシック"/>
      <family val="2"/>
      <charset val="128"/>
    </font>
    <font>
      <b/>
      <sz val="20"/>
      <name val="ＭＳ Ｐゴシック"/>
      <family val="3"/>
      <charset val="128"/>
    </font>
    <font>
      <b/>
      <sz val="16"/>
      <name val="ＭＳ Ｐゴシック"/>
      <family val="3"/>
      <charset val="128"/>
    </font>
    <font>
      <u/>
      <sz val="11"/>
      <name val="ＭＳ Ｐゴシック"/>
      <family val="3"/>
      <charset val="128"/>
    </font>
    <font>
      <b/>
      <sz val="9"/>
      <name val="ＭＳ Ｐゴシック"/>
      <family val="3"/>
      <charset val="128"/>
    </font>
    <font>
      <b/>
      <sz val="6"/>
      <name val="ＭＳ Ｐゴシック"/>
      <family val="3"/>
      <charset val="128"/>
    </font>
    <font>
      <sz val="9"/>
      <color rgb="FF0070C0"/>
      <name val="ＭＳ Ｐゴシック"/>
      <family val="3"/>
      <charset val="128"/>
    </font>
    <font>
      <sz val="9"/>
      <color theme="4" tint="-0.249977111117893"/>
      <name val="ＭＳ Ｐゴシック"/>
      <family val="3"/>
      <charset val="128"/>
    </font>
    <font>
      <b/>
      <sz val="14"/>
      <color indexed="81"/>
      <name val="MS P ゴシック"/>
      <family val="3"/>
      <charset val="128"/>
    </font>
    <font>
      <sz val="11"/>
      <name val="游ゴシック"/>
      <family val="3"/>
      <charset val="128"/>
      <scheme val="minor"/>
    </font>
    <font>
      <sz val="10"/>
      <color theme="1"/>
      <name val="ＭＳ Ｐゴシック"/>
      <family val="3"/>
      <charset val="128"/>
    </font>
    <font>
      <sz val="8"/>
      <name val="游ゴシック"/>
      <family val="3"/>
      <charset val="128"/>
      <scheme val="minor"/>
    </font>
    <font>
      <b/>
      <sz val="12"/>
      <name val="游ゴシック"/>
      <family val="3"/>
      <charset val="128"/>
      <scheme val="minor"/>
    </font>
    <font>
      <sz val="11"/>
      <color indexed="8"/>
      <name val="游ゴシック"/>
      <family val="3"/>
      <charset val="128"/>
      <scheme val="minor"/>
    </font>
    <font>
      <sz val="14"/>
      <name val="游ゴシック"/>
      <family val="3"/>
      <charset val="128"/>
      <scheme val="minor"/>
    </font>
    <font>
      <u/>
      <sz val="16"/>
      <name val="游ゴシック"/>
      <family val="3"/>
      <charset val="128"/>
      <scheme val="minor"/>
    </font>
    <font>
      <b/>
      <sz val="14"/>
      <name val="游ゴシック"/>
      <family val="3"/>
      <charset val="128"/>
      <scheme val="minor"/>
    </font>
    <font>
      <b/>
      <sz val="20"/>
      <name val="游ゴシック"/>
      <family val="3"/>
      <charset val="128"/>
      <scheme val="minor"/>
    </font>
    <font>
      <sz val="16"/>
      <name val="游ゴシック"/>
      <family val="3"/>
      <charset val="128"/>
      <scheme val="minor"/>
    </font>
    <font>
      <b/>
      <sz val="16"/>
      <name val="游ゴシック"/>
      <family val="3"/>
      <charset val="128"/>
      <scheme val="minor"/>
    </font>
    <font>
      <b/>
      <sz val="11"/>
      <name val="游ゴシック"/>
      <family val="3"/>
      <charset val="128"/>
      <scheme val="minor"/>
    </font>
    <font>
      <b/>
      <u val="double"/>
      <sz val="11"/>
      <color rgb="FFFF0000"/>
      <name val="游ゴシック"/>
      <family val="3"/>
      <charset val="128"/>
      <scheme val="minor"/>
    </font>
    <font>
      <b/>
      <sz val="11"/>
      <color theme="10"/>
      <name val="游ゴシック"/>
      <family val="3"/>
      <charset val="128"/>
      <scheme val="minor"/>
    </font>
    <font>
      <b/>
      <u/>
      <sz val="9"/>
      <color theme="10"/>
      <name val="游ゴシック"/>
      <family val="3"/>
      <charset val="128"/>
      <scheme val="minor"/>
    </font>
    <font>
      <sz val="7"/>
      <name val="游ゴシック"/>
      <family val="3"/>
      <charset val="128"/>
      <scheme val="minor"/>
    </font>
    <font>
      <b/>
      <sz val="11"/>
      <color rgb="FFFF0000"/>
      <name val="游ゴシック"/>
      <family val="3"/>
      <charset val="128"/>
      <scheme val="minor"/>
    </font>
    <font>
      <sz val="11"/>
      <color rgb="FFFF0000"/>
      <name val="游ゴシック"/>
      <family val="3"/>
      <charset val="128"/>
      <scheme val="minor"/>
    </font>
    <font>
      <b/>
      <u/>
      <sz val="9"/>
      <color indexed="81"/>
      <name val="MS P ゴシック"/>
      <family val="3"/>
      <charset val="128"/>
    </font>
    <font>
      <b/>
      <sz val="12"/>
      <color indexed="8"/>
      <name val="游ゴシック"/>
      <family val="3"/>
      <charset val="128"/>
      <scheme val="minor"/>
    </font>
    <font>
      <b/>
      <sz val="16"/>
      <color rgb="FFFF0000"/>
      <name val="游ゴシック"/>
      <family val="3"/>
      <charset val="128"/>
      <scheme val="minor"/>
    </font>
    <font>
      <b/>
      <sz val="9"/>
      <color rgb="FFFF0000"/>
      <name val="游ゴシック"/>
      <family val="3"/>
      <charset val="128"/>
      <scheme val="minor"/>
    </font>
    <font>
      <b/>
      <u/>
      <sz val="10"/>
      <color indexed="81"/>
      <name val="MS P ゴシック"/>
      <family val="3"/>
      <charset val="128"/>
    </font>
    <font>
      <b/>
      <sz val="10"/>
      <color theme="1"/>
      <name val="游ゴシック"/>
      <family val="3"/>
      <charset val="128"/>
      <scheme val="minor"/>
    </font>
    <font>
      <b/>
      <u/>
      <sz val="12"/>
      <color indexed="10"/>
      <name val="MS P ゴシック"/>
      <family val="3"/>
      <charset val="128"/>
    </font>
    <font>
      <b/>
      <sz val="12"/>
      <color indexed="10"/>
      <name val="MS P ゴシック"/>
      <family val="3"/>
      <charset val="128"/>
    </font>
    <font>
      <b/>
      <u/>
      <sz val="11"/>
      <color theme="1"/>
      <name val="游ゴシック"/>
      <family val="3"/>
      <charset val="128"/>
      <scheme val="minor"/>
    </font>
    <font>
      <b/>
      <sz val="11"/>
      <color theme="1"/>
      <name val="ＭＳ Ｐゴシック"/>
      <family val="3"/>
      <charset val="128"/>
    </font>
    <font>
      <b/>
      <i/>
      <sz val="11"/>
      <color indexed="10"/>
      <name val="游ゴシック"/>
      <family val="3"/>
      <charset val="128"/>
      <scheme val="minor"/>
    </font>
    <font>
      <b/>
      <sz val="16"/>
      <color indexed="81"/>
      <name val="MS P ゴシック"/>
      <family val="3"/>
      <charset val="128"/>
    </font>
    <font>
      <b/>
      <u val="double"/>
      <sz val="10"/>
      <color theme="1"/>
      <name val="游ゴシック"/>
      <family val="3"/>
      <charset val="128"/>
      <scheme val="minor"/>
    </font>
    <font>
      <sz val="10"/>
      <color rgb="FFFF0000"/>
      <name val="游ゴシック"/>
      <family val="3"/>
      <charset val="128"/>
      <scheme val="minor"/>
    </font>
    <font>
      <b/>
      <sz val="9"/>
      <color theme="1"/>
      <name val="游ゴシック"/>
      <family val="3"/>
      <charset val="128"/>
      <scheme val="minor"/>
    </font>
    <font>
      <b/>
      <u val="double"/>
      <sz val="9"/>
      <color rgb="FFFF0000"/>
      <name val="游ゴシック"/>
      <family val="3"/>
      <charset val="128"/>
      <scheme val="minor"/>
    </font>
    <font>
      <b/>
      <u val="double"/>
      <sz val="11"/>
      <color indexed="81"/>
      <name val="MS P ゴシック"/>
      <family val="3"/>
      <charset val="128"/>
    </font>
    <font>
      <b/>
      <sz val="14"/>
      <color theme="1"/>
      <name val="游ゴシック"/>
      <family val="3"/>
      <charset val="128"/>
      <scheme val="minor"/>
    </font>
    <font>
      <b/>
      <sz val="12"/>
      <color indexed="81"/>
      <name val="ＭＳ Ｐゴシック"/>
      <family val="3"/>
      <charset val="128"/>
    </font>
    <font>
      <b/>
      <u val="double"/>
      <sz val="11"/>
      <name val="游ゴシック"/>
      <family val="3"/>
      <charset val="128"/>
      <scheme val="minor"/>
    </font>
    <font>
      <b/>
      <sz val="8"/>
      <color rgb="FFFF0000"/>
      <name val="游ゴシック"/>
      <family val="3"/>
      <charset val="128"/>
      <scheme val="minor"/>
    </font>
    <font>
      <u val="double"/>
      <sz val="10"/>
      <color theme="1"/>
      <name val="游ゴシック"/>
      <family val="3"/>
      <charset val="128"/>
      <scheme val="minor"/>
    </font>
    <font>
      <b/>
      <u val="double"/>
      <sz val="10"/>
      <color rgb="FFFF0000"/>
      <name val="游ゴシック"/>
      <family val="3"/>
      <charset val="128"/>
      <scheme val="minor"/>
    </font>
    <font>
      <sz val="11"/>
      <color indexed="10"/>
      <name val="ＭＳ Ｐゴシック"/>
      <family val="3"/>
      <charset val="128"/>
    </font>
    <font>
      <sz val="11"/>
      <color indexed="8"/>
      <name val="ＭＳ Ｐゴシック"/>
      <family val="3"/>
      <charset val="128"/>
    </font>
    <font>
      <sz val="12"/>
      <name val="ＭＳ Ｐゴシック"/>
      <family val="3"/>
      <charset val="128"/>
    </font>
    <font>
      <sz val="11"/>
      <color rgb="FFFF0000"/>
      <name val="ＭＳ Ｐゴシック"/>
      <family val="3"/>
      <charset val="128"/>
    </font>
    <font>
      <sz val="10.5"/>
      <name val="游ゴシック"/>
      <family val="3"/>
      <charset val="128"/>
      <scheme val="minor"/>
    </font>
    <font>
      <b/>
      <u val="double"/>
      <sz val="11"/>
      <color theme="1"/>
      <name val="游ゴシック"/>
      <family val="3"/>
      <charset val="128"/>
      <scheme val="minor"/>
    </font>
    <font>
      <b/>
      <sz val="26"/>
      <color rgb="FFFF0000"/>
      <name val="游ゴシック"/>
      <family val="3"/>
      <charset val="128"/>
      <scheme val="minor"/>
    </font>
    <font>
      <b/>
      <sz val="24"/>
      <color rgb="FFFF0000"/>
      <name val="游ゴシック"/>
      <family val="3"/>
      <charset val="128"/>
      <scheme val="minor"/>
    </font>
    <font>
      <b/>
      <u val="double"/>
      <sz val="24"/>
      <color rgb="FFFF0000"/>
      <name val="游ゴシック"/>
      <family val="3"/>
      <charset val="128"/>
      <scheme val="minor"/>
    </font>
    <font>
      <b/>
      <u val="double"/>
      <sz val="36"/>
      <color rgb="FFFF0000"/>
      <name val="游ゴシック"/>
      <family val="3"/>
      <charset val="128"/>
      <scheme val="minor"/>
    </font>
    <font>
      <b/>
      <u val="double"/>
      <sz val="28"/>
      <color rgb="FFFF0000"/>
      <name val="游ゴシック"/>
      <family val="3"/>
      <charset val="128"/>
      <scheme val="minor"/>
    </font>
    <font>
      <sz val="7"/>
      <color theme="1"/>
      <name val="游ゴシック"/>
      <family val="3"/>
      <charset val="128"/>
      <scheme val="minor"/>
    </font>
    <font>
      <b/>
      <sz val="12"/>
      <color rgb="FFFF0000"/>
      <name val="游ゴシック"/>
      <family val="3"/>
      <charset val="128"/>
      <scheme val="minor"/>
    </font>
    <font>
      <sz val="16"/>
      <color indexed="81"/>
      <name val="MS P ゴシック"/>
      <family val="3"/>
      <charset val="128"/>
    </font>
    <font>
      <sz val="14"/>
      <color indexed="81"/>
      <name val="MS P ゴシック"/>
      <family val="3"/>
      <charset val="128"/>
    </font>
    <font>
      <sz val="11"/>
      <color rgb="FFFF0000"/>
      <name val="游ゴシック"/>
      <family val="2"/>
      <charset val="128"/>
      <scheme val="minor"/>
    </font>
    <font>
      <sz val="8"/>
      <color rgb="FFFF0000"/>
      <name val="ＭＳ Ｐゴシック"/>
      <family val="2"/>
      <charset val="128"/>
    </font>
    <font>
      <sz val="8"/>
      <color rgb="FF0070C0"/>
      <name val="ＭＳ Ｐゴシック"/>
      <family val="2"/>
      <charset val="128"/>
    </font>
    <font>
      <sz val="12"/>
      <name val="游ゴシック"/>
      <family val="3"/>
      <charset val="128"/>
      <scheme val="minor"/>
    </font>
    <font>
      <sz val="11"/>
      <color rgb="FF000000"/>
      <name val="游ゴシック"/>
      <family val="3"/>
      <charset val="128"/>
    </font>
    <font>
      <sz val="14"/>
      <name val="游ゴシック"/>
      <family val="3"/>
      <charset val="128"/>
    </font>
  </fonts>
  <fills count="18">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99"/>
        <bgColor indexed="64"/>
      </patternFill>
    </fill>
    <fill>
      <patternFill patternType="solid">
        <fgColor indexed="9"/>
        <bgColor indexed="64"/>
      </patternFill>
    </fill>
    <fill>
      <patternFill patternType="solid">
        <fgColor theme="0" tint="-0.34998626667073579"/>
        <bgColor indexed="64"/>
      </patternFill>
    </fill>
    <fill>
      <patternFill patternType="solid">
        <fgColor rgb="FFFF0000"/>
        <bgColor indexed="64"/>
      </patternFill>
    </fill>
    <fill>
      <patternFill patternType="solid">
        <fgColor theme="4" tint="0.59999389629810485"/>
        <bgColor indexed="64"/>
      </patternFill>
    </fill>
    <fill>
      <patternFill patternType="solid">
        <fgColor rgb="FFFFFF00"/>
        <bgColor indexed="64"/>
      </patternFill>
    </fill>
    <fill>
      <patternFill patternType="solid">
        <fgColor theme="2"/>
        <bgColor indexed="64"/>
      </patternFill>
    </fill>
    <fill>
      <patternFill patternType="solid">
        <fgColor theme="0" tint="-0.249977111117893"/>
        <bgColor indexed="64"/>
      </patternFill>
    </fill>
    <fill>
      <patternFill patternType="solid">
        <fgColor rgb="FF92D050"/>
        <bgColor indexed="64"/>
      </patternFill>
    </fill>
    <fill>
      <patternFill patternType="solid">
        <fgColor theme="9" tint="0.79998168889431442"/>
        <bgColor indexed="64"/>
      </patternFill>
    </fill>
    <fill>
      <patternFill patternType="solid">
        <fgColor rgb="FFFFC000"/>
        <bgColor indexed="64"/>
      </patternFill>
    </fill>
    <fill>
      <patternFill patternType="solid">
        <fgColor rgb="FFDDEBF7"/>
        <bgColor rgb="FF000000"/>
      </patternFill>
    </fill>
    <fill>
      <patternFill patternType="solid">
        <fgColor rgb="FFFFFF99"/>
        <bgColor rgb="FF000000"/>
      </patternFill>
    </fill>
    <fill>
      <patternFill patternType="solid">
        <fgColor rgb="FFE2EFDA"/>
        <bgColor rgb="FF000000"/>
      </patternFill>
    </fill>
  </fills>
  <borders count="19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medium">
        <color indexed="64"/>
      </left>
      <right style="medium">
        <color indexed="64"/>
      </right>
      <top/>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style="medium">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bottom style="hair">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hair">
        <color indexed="64"/>
      </top>
      <bottom/>
      <diagonal/>
    </border>
    <border>
      <left style="medium">
        <color indexed="64"/>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style="hair">
        <color indexed="64"/>
      </top>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right style="medium">
        <color indexed="64"/>
      </right>
      <top/>
      <bottom style="hair">
        <color indexed="64"/>
      </bottom>
      <diagonal/>
    </border>
    <border>
      <left style="medium">
        <color indexed="64"/>
      </left>
      <right style="medium">
        <color indexed="64"/>
      </right>
      <top style="medium">
        <color indexed="64"/>
      </top>
      <bottom style="hair">
        <color indexed="64"/>
      </bottom>
      <diagonal/>
    </border>
    <border>
      <left/>
      <right style="medium">
        <color indexed="64"/>
      </right>
      <top/>
      <bottom/>
      <diagonal/>
    </border>
    <border>
      <left style="thin">
        <color indexed="64"/>
      </left>
      <right style="hair">
        <color indexed="64"/>
      </right>
      <top style="hair">
        <color indexed="64"/>
      </top>
      <bottom style="hair">
        <color indexed="64"/>
      </bottom>
      <diagonal/>
    </border>
    <border>
      <left style="medium">
        <color indexed="64"/>
      </left>
      <right style="medium">
        <color indexed="64"/>
      </right>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bottom style="hair">
        <color indexed="64"/>
      </bottom>
      <diagonal/>
    </border>
    <border>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diagonalUp="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diagonal/>
    </border>
    <border>
      <left style="thin">
        <color indexed="64"/>
      </left>
      <right/>
      <top style="medium">
        <color indexed="64"/>
      </top>
      <bottom style="double">
        <color indexed="64"/>
      </bottom>
      <diagonal/>
    </border>
    <border>
      <left style="thin">
        <color indexed="64"/>
      </left>
      <right/>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thin">
        <color indexed="64"/>
      </top>
      <bottom style="medium">
        <color indexed="64"/>
      </bottom>
      <diagonal/>
    </border>
    <border>
      <left/>
      <right/>
      <top style="thin">
        <color indexed="64"/>
      </top>
      <bottom style="thin">
        <color indexed="64"/>
      </bottom>
      <diagonal/>
    </border>
    <border>
      <left style="thin">
        <color indexed="64"/>
      </left>
      <right/>
      <top/>
      <bottom/>
      <diagonal/>
    </border>
    <border>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style="thin">
        <color indexed="64"/>
      </bottom>
      <diagonal/>
    </border>
    <border diagonalUp="1">
      <left style="thin">
        <color indexed="64"/>
      </left>
      <right style="thin">
        <color indexed="64"/>
      </right>
      <top style="double">
        <color indexed="64"/>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diagonalUp="1">
      <left style="medium">
        <color indexed="64"/>
      </left>
      <right style="medium">
        <color indexed="64"/>
      </right>
      <top style="thin">
        <color indexed="64"/>
      </top>
      <bottom style="thin">
        <color indexed="64"/>
      </bottom>
      <diagonal style="thin">
        <color indexed="64"/>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hair">
        <color indexed="64"/>
      </bottom>
      <diagonal style="thin">
        <color indexed="64"/>
      </diagonal>
    </border>
    <border diagonalUp="1">
      <left style="thin">
        <color indexed="64"/>
      </left>
      <right style="thin">
        <color indexed="64"/>
      </right>
      <top style="hair">
        <color indexed="64"/>
      </top>
      <bottom style="thin">
        <color indexed="64"/>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style="hair">
        <color indexed="64"/>
      </top>
      <bottom/>
      <diagonal style="thin">
        <color indexed="64"/>
      </diagonal>
    </border>
    <border diagonalUp="1">
      <left style="thin">
        <color indexed="64"/>
      </left>
      <right style="thin">
        <color indexed="64"/>
      </right>
      <top style="hair">
        <color indexed="64"/>
      </top>
      <bottom style="hair">
        <color indexed="64"/>
      </bottom>
      <diagonal style="thin">
        <color indexed="64"/>
      </diagonal>
    </border>
    <border diagonalUp="1">
      <left style="thin">
        <color indexed="64"/>
      </left>
      <right/>
      <top/>
      <bottom style="thin">
        <color indexed="64"/>
      </bottom>
      <diagonal style="thin">
        <color indexed="64"/>
      </diagonal>
    </border>
    <border diagonalUp="1">
      <left style="thin">
        <color indexed="64"/>
      </left>
      <right style="medium">
        <color indexed="64"/>
      </right>
      <top style="thin">
        <color indexed="64"/>
      </top>
      <bottom style="medium">
        <color indexed="64"/>
      </bottom>
      <diagonal style="thin">
        <color indexed="64"/>
      </diagonal>
    </border>
    <border diagonalUp="1">
      <left style="thin">
        <color indexed="64"/>
      </left>
      <right style="thin">
        <color indexed="64"/>
      </right>
      <top style="medium">
        <color indexed="64"/>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medium">
        <color indexed="64"/>
      </left>
      <right style="thin">
        <color indexed="64"/>
      </right>
      <top style="medium">
        <color indexed="64"/>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thin">
        <color indexed="64"/>
      </bottom>
      <diagonal style="thin">
        <color indexed="64"/>
      </diagonal>
    </border>
    <border>
      <left style="medium">
        <color indexed="64"/>
      </left>
      <right style="medium">
        <color indexed="64"/>
      </right>
      <top style="thin">
        <color indexed="64"/>
      </top>
      <bottom/>
      <diagonal/>
    </border>
    <border>
      <left style="dotted">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medium">
        <color indexed="64"/>
      </left>
      <right style="medium">
        <color indexed="64"/>
      </right>
      <top/>
      <bottom style="thin">
        <color indexed="64"/>
      </bottom>
      <diagonal/>
    </border>
    <border diagonalUp="1">
      <left style="thin">
        <color indexed="64"/>
      </left>
      <right style="thin">
        <color indexed="64"/>
      </right>
      <top style="medium">
        <color indexed="64"/>
      </top>
      <bottom/>
      <diagonal style="thin">
        <color indexed="64"/>
      </diagonal>
    </border>
    <border diagonalUp="1">
      <left style="thin">
        <color indexed="64"/>
      </left>
      <right style="thin">
        <color indexed="64"/>
      </right>
      <top/>
      <bottom style="medium">
        <color indexed="64"/>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style="thin">
        <color indexed="64"/>
      </bottom>
      <diagonal style="thin">
        <color indexed="64"/>
      </diagonal>
    </border>
    <border>
      <left style="thin">
        <color auto="1"/>
      </left>
      <right style="hair">
        <color auto="1"/>
      </right>
      <top style="thin">
        <color indexed="64"/>
      </top>
      <bottom/>
      <diagonal/>
    </border>
    <border>
      <left style="hair">
        <color indexed="64"/>
      </left>
      <right style="hair">
        <color auto="1"/>
      </right>
      <top style="thin">
        <color indexed="64"/>
      </top>
      <bottom/>
      <diagonal/>
    </border>
    <border>
      <left style="hair">
        <color indexed="64"/>
      </left>
      <right style="thin">
        <color indexed="64"/>
      </right>
      <top style="thin">
        <color indexed="64"/>
      </top>
      <bottom/>
      <diagonal/>
    </border>
    <border>
      <left style="thin">
        <color auto="1"/>
      </left>
      <right/>
      <top style="thin">
        <color theme="0"/>
      </top>
      <bottom/>
      <diagonal/>
    </border>
    <border>
      <left/>
      <right style="thin">
        <color auto="1"/>
      </right>
      <top style="thin">
        <color theme="0"/>
      </top>
      <bottom/>
      <diagonal/>
    </border>
    <border>
      <left style="thin">
        <color auto="1"/>
      </left>
      <right style="hair">
        <color auto="1"/>
      </right>
      <top/>
      <bottom/>
      <diagonal/>
    </border>
    <border>
      <left style="hair">
        <color auto="1"/>
      </left>
      <right style="hair">
        <color indexed="64"/>
      </right>
      <top/>
      <bottom/>
      <diagonal/>
    </border>
    <border>
      <left style="hair">
        <color indexed="64"/>
      </left>
      <right style="thin">
        <color indexed="64"/>
      </right>
      <top/>
      <bottom/>
      <diagonal/>
    </border>
    <border>
      <left/>
      <right style="hair">
        <color indexed="64"/>
      </right>
      <top/>
      <bottom/>
      <diagonal/>
    </border>
    <border>
      <left style="hair">
        <color indexed="64"/>
      </left>
      <right/>
      <top/>
      <bottom/>
      <diagonal/>
    </border>
    <border>
      <left style="thin">
        <color auto="1"/>
      </left>
      <right/>
      <top/>
      <bottom style="thin">
        <color theme="0"/>
      </bottom>
      <diagonal/>
    </border>
    <border>
      <left/>
      <right style="thin">
        <color auto="1"/>
      </right>
      <top/>
      <bottom style="thin">
        <color theme="0"/>
      </bottom>
      <diagonal/>
    </border>
    <border>
      <left style="thin">
        <color theme="0"/>
      </left>
      <right style="thin">
        <color auto="1"/>
      </right>
      <top style="thin">
        <color theme="0"/>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style="hair">
        <color indexed="64"/>
      </left>
      <right style="thin">
        <color auto="1"/>
      </right>
      <top style="thin">
        <color auto="1"/>
      </top>
      <bottom style="hair">
        <color auto="1"/>
      </bottom>
      <diagonal/>
    </border>
    <border>
      <left/>
      <right style="hair">
        <color auto="1"/>
      </right>
      <top style="thin">
        <color auto="1"/>
      </top>
      <bottom style="hair">
        <color auto="1"/>
      </bottom>
      <diagonal/>
    </border>
    <border diagonalUp="1">
      <left style="thin">
        <color indexed="64"/>
      </left>
      <right/>
      <top style="thin">
        <color indexed="64"/>
      </top>
      <bottom/>
      <diagonal style="thin">
        <color indexed="64"/>
      </diagonal>
    </border>
    <border>
      <left style="thin">
        <color indexed="64"/>
      </left>
      <right/>
      <top style="hair">
        <color indexed="64"/>
      </top>
      <bottom style="hair">
        <color indexed="64"/>
      </bottom>
      <diagonal/>
    </border>
    <border>
      <left/>
      <right style="hair">
        <color auto="1"/>
      </right>
      <top style="hair">
        <color auto="1"/>
      </top>
      <bottom style="hair">
        <color auto="1"/>
      </bottom>
      <diagonal/>
    </border>
    <border diagonalUp="1">
      <left style="thin">
        <color indexed="64"/>
      </left>
      <right/>
      <top/>
      <bottom/>
      <diagonal style="thin">
        <color indexed="64"/>
      </diagonal>
    </border>
    <border diagonalUp="1">
      <left/>
      <right style="thin">
        <color indexed="64"/>
      </right>
      <top/>
      <bottom/>
      <diagonal style="thin">
        <color indexed="64"/>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auto="1"/>
      </left>
      <right/>
      <top/>
      <bottom style="hair">
        <color auto="1"/>
      </bottom>
      <diagonal/>
    </border>
    <border>
      <left/>
      <right/>
      <top/>
      <bottom style="hair">
        <color auto="1"/>
      </bottom>
      <diagonal/>
    </border>
    <border>
      <left/>
      <right/>
      <top style="hair">
        <color auto="1"/>
      </top>
      <bottom/>
      <diagonal/>
    </border>
    <border>
      <left/>
      <right style="hair">
        <color auto="1"/>
      </right>
      <top style="hair">
        <color auto="1"/>
      </top>
      <bottom/>
      <diagonal/>
    </border>
    <border>
      <left style="hair">
        <color auto="1"/>
      </left>
      <right/>
      <top style="hair">
        <color auto="1"/>
      </top>
      <bottom/>
      <diagonal/>
    </border>
    <border>
      <left/>
      <right style="thin">
        <color auto="1"/>
      </right>
      <top style="hair">
        <color auto="1"/>
      </top>
      <bottom/>
      <diagonal/>
    </border>
    <border diagonalUp="1">
      <left/>
      <right/>
      <top style="thin">
        <color auto="1"/>
      </top>
      <bottom style="hair">
        <color auto="1"/>
      </bottom>
      <diagonal style="thin">
        <color auto="1"/>
      </diagonal>
    </border>
    <border diagonalUp="1">
      <left/>
      <right style="hair">
        <color auto="1"/>
      </right>
      <top style="thin">
        <color auto="1"/>
      </top>
      <bottom style="hair">
        <color auto="1"/>
      </bottom>
      <diagonal style="thin">
        <color auto="1"/>
      </diagonal>
    </border>
    <border diagonalUp="1">
      <left style="hair">
        <color auto="1"/>
      </left>
      <right/>
      <top style="thin">
        <color auto="1"/>
      </top>
      <bottom style="hair">
        <color auto="1"/>
      </bottom>
      <diagonal style="hair">
        <color auto="1"/>
      </diagonal>
    </border>
    <border diagonalUp="1">
      <left/>
      <right/>
      <top style="thin">
        <color auto="1"/>
      </top>
      <bottom style="hair">
        <color auto="1"/>
      </bottom>
      <diagonal style="hair">
        <color auto="1"/>
      </diagonal>
    </border>
    <border diagonalUp="1">
      <left/>
      <right style="thin">
        <color auto="1"/>
      </right>
      <top style="thin">
        <color auto="1"/>
      </top>
      <bottom style="hair">
        <color auto="1"/>
      </bottom>
      <diagonal style="hair">
        <color auto="1"/>
      </diagonal>
    </border>
    <border diagonalUp="1">
      <left/>
      <right/>
      <top style="thin">
        <color indexed="64"/>
      </top>
      <bottom/>
      <diagonal style="thin">
        <color indexed="64"/>
      </diagonal>
    </border>
    <border diagonalUp="1">
      <left/>
      <right/>
      <top style="hair">
        <color auto="1"/>
      </top>
      <bottom style="thin">
        <color indexed="64"/>
      </bottom>
      <diagonal style="thin">
        <color auto="1"/>
      </diagonal>
    </border>
    <border diagonalUp="1">
      <left/>
      <right style="hair">
        <color auto="1"/>
      </right>
      <top style="hair">
        <color auto="1"/>
      </top>
      <bottom style="thin">
        <color indexed="64"/>
      </bottom>
      <diagonal style="thin">
        <color auto="1"/>
      </diagonal>
    </border>
    <border diagonalUp="1">
      <left style="hair">
        <color auto="1"/>
      </left>
      <right/>
      <top style="hair">
        <color indexed="64"/>
      </top>
      <bottom style="thin">
        <color indexed="64"/>
      </bottom>
      <diagonal style="hair">
        <color auto="1"/>
      </diagonal>
    </border>
    <border diagonalUp="1">
      <left/>
      <right/>
      <top style="hair">
        <color indexed="64"/>
      </top>
      <bottom style="thin">
        <color indexed="64"/>
      </bottom>
      <diagonal style="hair">
        <color auto="1"/>
      </diagonal>
    </border>
    <border diagonalUp="1">
      <left/>
      <right style="thin">
        <color indexed="64"/>
      </right>
      <top style="hair">
        <color indexed="64"/>
      </top>
      <bottom style="thin">
        <color indexed="64"/>
      </bottom>
      <diagonal style="hair">
        <color auto="1"/>
      </diagonal>
    </border>
    <border diagonalUp="1">
      <left/>
      <right/>
      <top/>
      <bottom style="thin">
        <color indexed="64"/>
      </bottom>
      <diagonal style="thin">
        <color indexed="64"/>
      </diagonal>
    </border>
  </borders>
  <cellStyleXfs count="15">
    <xf numFmtId="0" fontId="0" fillId="0" borderId="0">
      <alignment vertical="center"/>
    </xf>
    <xf numFmtId="38" fontId="9" fillId="0" borderId="0" applyFont="0" applyFill="0" applyBorder="0" applyAlignment="0" applyProtection="0"/>
    <xf numFmtId="0" fontId="22" fillId="0" borderId="0">
      <alignment vertical="center"/>
    </xf>
    <xf numFmtId="178" fontId="11" fillId="0" borderId="0" applyFont="0" applyFill="0" applyBorder="0" applyAlignment="0" applyProtection="0"/>
    <xf numFmtId="0" fontId="35" fillId="0" borderId="0" applyNumberFormat="0" applyFill="0" applyBorder="0" applyAlignment="0" applyProtection="0">
      <alignment vertical="center"/>
    </xf>
    <xf numFmtId="0" fontId="6" fillId="0" borderId="0">
      <alignment vertical="center"/>
    </xf>
    <xf numFmtId="0" fontId="42" fillId="0" borderId="0"/>
    <xf numFmtId="0" fontId="9" fillId="0" borderId="0"/>
    <xf numFmtId="38" fontId="49" fillId="0" borderId="0" applyFont="0" applyFill="0" applyBorder="0" applyAlignment="0" applyProtection="0">
      <alignment vertical="center"/>
    </xf>
    <xf numFmtId="0" fontId="9" fillId="0" borderId="0">
      <alignment vertical="center"/>
    </xf>
    <xf numFmtId="0" fontId="9" fillId="0" borderId="0"/>
    <xf numFmtId="9" fontId="49" fillId="0" borderId="0" applyFont="0" applyFill="0" applyBorder="0" applyAlignment="0" applyProtection="0">
      <alignment vertical="center"/>
    </xf>
    <xf numFmtId="9" fontId="100" fillId="0" borderId="0" applyFont="0" applyFill="0" applyBorder="0" applyAlignment="0" applyProtection="0">
      <alignment vertical="center"/>
    </xf>
    <xf numFmtId="0" fontId="2" fillId="0" borderId="0">
      <alignment vertical="center"/>
    </xf>
    <xf numFmtId="38" fontId="42" fillId="0" borderId="0" applyFont="0" applyFill="0" applyBorder="0" applyAlignment="0" applyProtection="0">
      <alignment vertical="center"/>
    </xf>
  </cellStyleXfs>
  <cellXfs count="2012">
    <xf numFmtId="0" fontId="0" fillId="0" borderId="0" xfId="0">
      <alignment vertical="center"/>
    </xf>
    <xf numFmtId="38" fontId="13" fillId="0" borderId="0" xfId="1" applyFont="1" applyBorder="1" applyAlignment="1" applyProtection="1">
      <alignment horizontal="center" vertical="center" wrapText="1"/>
    </xf>
    <xf numFmtId="38" fontId="13" fillId="0" borderId="0" xfId="1" applyFont="1" applyProtection="1"/>
    <xf numFmtId="38" fontId="13" fillId="0" borderId="0" xfId="1" applyFont="1" applyAlignment="1" applyProtection="1">
      <alignment horizontal="center"/>
    </xf>
    <xf numFmtId="38" fontId="14" fillId="0" borderId="0" xfId="1" applyFont="1" applyAlignment="1" applyProtection="1">
      <alignment horizontal="center"/>
    </xf>
    <xf numFmtId="38" fontId="13" fillId="0" borderId="17" xfId="1" applyFont="1" applyFill="1" applyBorder="1" applyAlignment="1" applyProtection="1"/>
    <xf numFmtId="38" fontId="13" fillId="0" borderId="0" xfId="1" applyFont="1" applyFill="1" applyBorder="1" applyAlignment="1" applyProtection="1"/>
    <xf numFmtId="38" fontId="15" fillId="0" borderId="0" xfId="1" applyFont="1" applyFill="1" applyBorder="1" applyAlignment="1" applyProtection="1"/>
    <xf numFmtId="38" fontId="13" fillId="0" borderId="0" xfId="1" applyFont="1" applyBorder="1" applyAlignment="1" applyProtection="1">
      <alignment horizontal="center" vertical="center"/>
    </xf>
    <xf numFmtId="38" fontId="13" fillId="0" borderId="0" xfId="1" applyFont="1" applyBorder="1" applyProtection="1"/>
    <xf numFmtId="38" fontId="17" fillId="0" borderId="0" xfId="1" applyFont="1" applyBorder="1" applyAlignment="1" applyProtection="1">
      <alignment horizontal="center" vertical="center"/>
    </xf>
    <xf numFmtId="38" fontId="13" fillId="0" borderId="0" xfId="1" applyFont="1" applyFill="1" applyProtection="1"/>
    <xf numFmtId="38" fontId="13" fillId="0" borderId="0" xfId="1" applyFont="1" applyFill="1" applyBorder="1" applyAlignment="1" applyProtection="1">
      <alignment horizontal="right" vertical="center"/>
    </xf>
    <xf numFmtId="38" fontId="13" fillId="0" borderId="42" xfId="1" applyFont="1" applyBorder="1" applyAlignment="1" applyProtection="1">
      <alignment horizontal="center" vertical="center"/>
    </xf>
    <xf numFmtId="38" fontId="13" fillId="0" borderId="42" xfId="1" applyFont="1" applyBorder="1" applyAlignment="1" applyProtection="1">
      <alignment horizontal="right" vertical="center"/>
    </xf>
    <xf numFmtId="38" fontId="13" fillId="0" borderId="0" xfId="1" applyFont="1" applyBorder="1" applyAlignment="1" applyProtection="1">
      <alignment horizontal="right" vertical="center"/>
    </xf>
    <xf numFmtId="38" fontId="13" fillId="0" borderId="0" xfId="1" applyFont="1" applyBorder="1" applyAlignment="1" applyProtection="1">
      <alignment vertical="center"/>
    </xf>
    <xf numFmtId="38" fontId="15" fillId="0" borderId="0" xfId="1" applyFont="1" applyBorder="1" applyAlignment="1" applyProtection="1">
      <alignment horizontal="left" vertical="center"/>
    </xf>
    <xf numFmtId="38" fontId="13" fillId="3" borderId="0" xfId="1" applyFont="1" applyFill="1" applyBorder="1" applyAlignment="1" applyProtection="1">
      <alignment horizontal="center" vertical="center"/>
    </xf>
    <xf numFmtId="38" fontId="13" fillId="0" borderId="39" xfId="1" applyFont="1" applyBorder="1" applyAlignment="1" applyProtection="1">
      <alignment horizontal="center" vertical="center"/>
    </xf>
    <xf numFmtId="38" fontId="13" fillId="0" borderId="7" xfId="1" applyFont="1" applyBorder="1" applyAlignment="1" applyProtection="1">
      <alignment horizontal="center" vertical="center"/>
    </xf>
    <xf numFmtId="38" fontId="18" fillId="0" borderId="0" xfId="1" applyFont="1" applyBorder="1" applyAlignment="1" applyProtection="1">
      <alignment vertical="center" wrapText="1"/>
    </xf>
    <xf numFmtId="38" fontId="13" fillId="0" borderId="0" xfId="1" applyFont="1" applyFill="1" applyBorder="1" applyAlignment="1" applyProtection="1">
      <alignment horizontal="center" vertical="center"/>
    </xf>
    <xf numFmtId="38" fontId="14" fillId="0" borderId="0" xfId="1" applyFont="1" applyFill="1" applyBorder="1" applyAlignment="1" applyProtection="1">
      <alignment horizontal="center" vertical="center"/>
    </xf>
    <xf numFmtId="38" fontId="13" fillId="0" borderId="0" xfId="1" applyFont="1" applyFill="1" applyBorder="1" applyAlignment="1" applyProtection="1">
      <alignment vertical="center"/>
    </xf>
    <xf numFmtId="38" fontId="13" fillId="0" borderId="65" xfId="1" applyFont="1" applyBorder="1" applyAlignment="1" applyProtection="1">
      <alignment horizontal="center" vertical="center" wrapText="1"/>
    </xf>
    <xf numFmtId="38" fontId="13" fillId="0" borderId="65" xfId="1" applyFont="1" applyBorder="1" applyAlignment="1" applyProtection="1">
      <alignment horizontal="center" vertical="center"/>
    </xf>
    <xf numFmtId="38" fontId="13" fillId="0" borderId="65" xfId="1" applyFont="1" applyFill="1" applyBorder="1" applyAlignment="1" applyProtection="1">
      <alignment horizontal="center" vertical="center"/>
    </xf>
    <xf numFmtId="38" fontId="13" fillId="0" borderId="66" xfId="1" applyFont="1" applyBorder="1" applyAlignment="1" applyProtection="1">
      <alignment horizontal="center" vertical="center"/>
    </xf>
    <xf numFmtId="176" fontId="13" fillId="0" borderId="28" xfId="1" applyNumberFormat="1" applyFont="1" applyBorder="1" applyAlignment="1" applyProtection="1">
      <alignment vertical="center"/>
    </xf>
    <xf numFmtId="176" fontId="13" fillId="0" borderId="68" xfId="1" applyNumberFormat="1" applyFont="1" applyBorder="1" applyAlignment="1" applyProtection="1">
      <alignment vertical="center"/>
    </xf>
    <xf numFmtId="176" fontId="13" fillId="0" borderId="0" xfId="1" applyNumberFormat="1" applyFont="1" applyBorder="1" applyAlignment="1" applyProtection="1">
      <alignment vertical="center"/>
    </xf>
    <xf numFmtId="0" fontId="13" fillId="0" borderId="0" xfId="1" applyNumberFormat="1" applyFont="1" applyBorder="1" applyAlignment="1" applyProtection="1">
      <alignment horizontal="center" vertical="center"/>
    </xf>
    <xf numFmtId="176" fontId="13" fillId="0" borderId="33" xfId="1" applyNumberFormat="1" applyFont="1" applyBorder="1" applyAlignment="1" applyProtection="1">
      <alignment vertical="center"/>
    </xf>
    <xf numFmtId="176" fontId="13" fillId="0" borderId="70" xfId="1" applyNumberFormat="1" applyFont="1" applyBorder="1" applyAlignment="1" applyProtection="1">
      <alignment vertical="center"/>
    </xf>
    <xf numFmtId="176" fontId="13" fillId="0" borderId="33" xfId="1" applyNumberFormat="1" applyFont="1" applyFill="1" applyBorder="1" applyAlignment="1" applyProtection="1">
      <alignment vertical="center" shrinkToFit="1"/>
    </xf>
    <xf numFmtId="176" fontId="13" fillId="0" borderId="70" xfId="1" applyNumberFormat="1" applyFont="1" applyFill="1" applyBorder="1" applyAlignment="1" applyProtection="1">
      <alignment vertical="center" shrinkToFit="1"/>
    </xf>
    <xf numFmtId="176" fontId="13" fillId="0" borderId="0" xfId="1" applyNumberFormat="1" applyFont="1" applyFill="1" applyBorder="1" applyAlignment="1" applyProtection="1">
      <alignment vertical="center" shrinkToFit="1"/>
    </xf>
    <xf numFmtId="176" fontId="13" fillId="0" borderId="36" xfId="1" applyNumberFormat="1" applyFont="1" applyFill="1" applyBorder="1" applyAlignment="1" applyProtection="1">
      <alignment horizontal="right" vertical="center"/>
    </xf>
    <xf numFmtId="176" fontId="13" fillId="0" borderId="72" xfId="1" applyNumberFormat="1" applyFont="1" applyFill="1" applyBorder="1" applyAlignment="1" applyProtection="1">
      <alignment horizontal="right" vertical="center"/>
    </xf>
    <xf numFmtId="177" fontId="13" fillId="0" borderId="0" xfId="1" applyNumberFormat="1" applyFont="1" applyBorder="1" applyAlignment="1" applyProtection="1">
      <alignment horizontal="right" vertical="center"/>
    </xf>
    <xf numFmtId="177" fontId="17" fillId="0" borderId="39" xfId="1" applyNumberFormat="1" applyFont="1" applyFill="1" applyBorder="1" applyAlignment="1" applyProtection="1">
      <alignment horizontal="right" vertical="center"/>
    </xf>
    <xf numFmtId="177" fontId="17" fillId="0" borderId="7" xfId="1" applyNumberFormat="1" applyFont="1" applyFill="1" applyBorder="1" applyAlignment="1" applyProtection="1">
      <alignment horizontal="right" vertical="center"/>
    </xf>
    <xf numFmtId="177" fontId="17" fillId="0" borderId="0" xfId="1" applyNumberFormat="1" applyFont="1" applyFill="1" applyBorder="1" applyAlignment="1" applyProtection="1">
      <alignment horizontal="right" vertical="center"/>
    </xf>
    <xf numFmtId="38" fontId="14" fillId="0" borderId="24" xfId="1" applyFont="1" applyBorder="1" applyAlignment="1" applyProtection="1">
      <alignment horizontal="center" vertical="center" shrinkToFit="1"/>
    </xf>
    <xf numFmtId="38" fontId="13" fillId="0" borderId="24" xfId="1" applyFont="1" applyBorder="1" applyAlignment="1" applyProtection="1">
      <alignment horizontal="center" vertical="center" shrinkToFit="1"/>
    </xf>
    <xf numFmtId="38" fontId="13" fillId="0" borderId="25" xfId="1" applyFont="1" applyBorder="1" applyAlignment="1" applyProtection="1">
      <alignment horizontal="center" vertical="center" shrinkToFit="1"/>
    </xf>
    <xf numFmtId="38" fontId="14" fillId="0" borderId="23" xfId="1" applyFont="1" applyBorder="1" applyAlignment="1" applyProtection="1">
      <alignment horizontal="center" vertical="center" shrinkToFit="1"/>
    </xf>
    <xf numFmtId="38" fontId="15" fillId="0" borderId="0" xfId="1" applyFont="1" applyBorder="1" applyAlignment="1" applyProtection="1">
      <alignment vertical="center"/>
    </xf>
    <xf numFmtId="38" fontId="9" fillId="0" borderId="78" xfId="1" applyFont="1" applyBorder="1" applyAlignment="1" applyProtection="1">
      <alignment horizontal="center" vertical="center"/>
    </xf>
    <xf numFmtId="38" fontId="9" fillId="0" borderId="79" xfId="1" applyFont="1" applyBorder="1" applyAlignment="1" applyProtection="1">
      <alignment horizontal="center" vertical="center"/>
    </xf>
    <xf numFmtId="38" fontId="9" fillId="0" borderId="56" xfId="1" applyFont="1" applyBorder="1" applyAlignment="1" applyProtection="1">
      <alignment horizontal="center" vertical="center"/>
    </xf>
    <xf numFmtId="38" fontId="9" fillId="0" borderId="57" xfId="1" applyFont="1" applyBorder="1" applyAlignment="1" applyProtection="1">
      <alignment horizontal="center" vertical="center"/>
    </xf>
    <xf numFmtId="38" fontId="9" fillId="0" borderId="58" xfId="1" applyFont="1" applyBorder="1" applyAlignment="1" applyProtection="1">
      <alignment horizontal="center" vertical="center"/>
    </xf>
    <xf numFmtId="38" fontId="13" fillId="3" borderId="0" xfId="1" applyFont="1" applyFill="1" applyBorder="1" applyAlignment="1" applyProtection="1">
      <alignment horizontal="right" vertical="center"/>
    </xf>
    <xf numFmtId="38" fontId="20" fillId="0" borderId="0" xfId="1" applyFont="1" applyBorder="1" applyAlignment="1" applyProtection="1">
      <alignment horizontal="center" vertical="center" wrapText="1"/>
    </xf>
    <xf numFmtId="0" fontId="22" fillId="3" borderId="0" xfId="2" applyFill="1" applyAlignment="1" applyProtection="1">
      <alignment horizontal="center" vertical="center"/>
    </xf>
    <xf numFmtId="0" fontId="22" fillId="3" borderId="0" xfId="2" applyFill="1" applyAlignment="1" applyProtection="1">
      <alignment vertical="center" wrapText="1"/>
    </xf>
    <xf numFmtId="0" fontId="22" fillId="3" borderId="0" xfId="2" applyFill="1" applyProtection="1">
      <alignment vertical="center"/>
    </xf>
    <xf numFmtId="0" fontId="23" fillId="0" borderId="0" xfId="2" applyFont="1" applyAlignment="1" applyProtection="1">
      <alignment vertical="center" wrapText="1"/>
    </xf>
    <xf numFmtId="0" fontId="22" fillId="0" borderId="0" xfId="2" applyProtection="1">
      <alignment vertical="center"/>
    </xf>
    <xf numFmtId="0" fontId="5" fillId="3" borderId="0" xfId="2" applyFont="1" applyFill="1" applyAlignment="1" applyProtection="1">
      <alignment horizontal="center" vertical="center"/>
    </xf>
    <xf numFmtId="0" fontId="22" fillId="3" borderId="0" xfId="2" applyFill="1" applyBorder="1" applyAlignment="1" applyProtection="1">
      <alignment horizontal="center" vertical="center"/>
    </xf>
    <xf numFmtId="0" fontId="22" fillId="3" borderId="17" xfId="2" applyFill="1" applyBorder="1" applyAlignment="1" applyProtection="1">
      <alignment horizontal="center" vertical="center" wrapText="1"/>
    </xf>
    <xf numFmtId="0" fontId="22" fillId="3" borderId="0" xfId="2" applyFill="1" applyBorder="1" applyAlignment="1" applyProtection="1">
      <alignment horizontal="center" vertical="center" wrapText="1"/>
    </xf>
    <xf numFmtId="9" fontId="22" fillId="3" borderId="0" xfId="2" applyNumberFormat="1" applyFill="1" applyBorder="1" applyAlignment="1" applyProtection="1">
      <alignment horizontal="center" vertical="center"/>
    </xf>
    <xf numFmtId="9" fontId="22" fillId="3" borderId="17" xfId="2" applyNumberFormat="1" applyFill="1" applyBorder="1" applyAlignment="1" applyProtection="1">
      <alignment horizontal="center" vertical="center"/>
    </xf>
    <xf numFmtId="0" fontId="22" fillId="3" borderId="17" xfId="2" applyFill="1" applyBorder="1" applyAlignment="1" applyProtection="1">
      <alignment horizontal="center" vertical="center"/>
    </xf>
    <xf numFmtId="0" fontId="22" fillId="0" borderId="80" xfId="2" applyFill="1" applyBorder="1" applyAlignment="1" applyProtection="1">
      <alignment horizontal="center" vertical="center" wrapText="1"/>
    </xf>
    <xf numFmtId="0" fontId="22" fillId="0" borderId="81" xfId="2" applyFill="1" applyBorder="1" applyAlignment="1" applyProtection="1">
      <alignment horizontal="center" vertical="center" wrapText="1"/>
    </xf>
    <xf numFmtId="0" fontId="22" fillId="3" borderId="82" xfId="2" applyFill="1" applyBorder="1" applyAlignment="1" applyProtection="1">
      <alignment horizontal="center" vertical="center"/>
    </xf>
    <xf numFmtId="0" fontId="22" fillId="3" borderId="83" xfId="2" applyFill="1" applyBorder="1" applyAlignment="1" applyProtection="1">
      <alignment horizontal="center" vertical="center"/>
    </xf>
    <xf numFmtId="0" fontId="22" fillId="3" borderId="80" xfId="2" applyFill="1" applyBorder="1" applyAlignment="1" applyProtection="1">
      <alignment horizontal="center" vertical="center"/>
    </xf>
    <xf numFmtId="0" fontId="22" fillId="0" borderId="85" xfId="2" applyFill="1" applyBorder="1" applyAlignment="1" applyProtection="1">
      <alignment vertical="center" wrapText="1"/>
    </xf>
    <xf numFmtId="0" fontId="23" fillId="4" borderId="2" xfId="2" applyFont="1" applyFill="1" applyBorder="1" applyAlignment="1" applyProtection="1">
      <alignment horizontal="center" vertical="center" wrapText="1"/>
    </xf>
    <xf numFmtId="0" fontId="19" fillId="0" borderId="2" xfId="2" applyFont="1" applyBorder="1" applyAlignment="1" applyProtection="1">
      <alignment horizontal="center" vertical="center" wrapText="1"/>
    </xf>
    <xf numFmtId="178" fontId="26" fillId="0" borderId="2" xfId="3" applyFont="1" applyFill="1" applyBorder="1" applyAlignment="1" applyProtection="1">
      <alignment horizontal="center" vertical="center" wrapText="1"/>
    </xf>
    <xf numFmtId="0" fontId="19" fillId="3" borderId="2" xfId="2" applyFont="1" applyFill="1" applyBorder="1" applyAlignment="1" applyProtection="1">
      <alignment vertical="center" wrapText="1"/>
    </xf>
    <xf numFmtId="179" fontId="19" fillId="0" borderId="2" xfId="2" applyNumberFormat="1" applyFont="1" applyBorder="1" applyAlignment="1" applyProtection="1">
      <alignment vertical="center" wrapText="1"/>
    </xf>
    <xf numFmtId="0" fontId="27" fillId="5" borderId="2" xfId="2" applyFont="1" applyFill="1" applyBorder="1" applyAlignment="1" applyProtection="1">
      <alignment vertical="center" wrapText="1"/>
    </xf>
    <xf numFmtId="178" fontId="26" fillId="0" borderId="2" xfId="3" applyFont="1" applyBorder="1" applyAlignment="1" applyProtection="1">
      <alignment horizontal="center" vertical="center" wrapText="1"/>
    </xf>
    <xf numFmtId="0" fontId="19" fillId="0" borderId="3" xfId="2" applyFont="1" applyBorder="1" applyAlignment="1" applyProtection="1">
      <alignment vertical="center" wrapText="1"/>
    </xf>
    <xf numFmtId="179" fontId="19" fillId="0" borderId="2" xfId="2" applyNumberFormat="1" applyFont="1" applyBorder="1" applyAlignment="1" applyProtection="1">
      <alignment horizontal="center" vertical="center" wrapText="1"/>
    </xf>
    <xf numFmtId="0" fontId="28" fillId="0" borderId="4" xfId="2" applyFont="1" applyBorder="1" applyAlignment="1" applyProtection="1">
      <alignment horizontal="left" vertical="center" wrapText="1"/>
    </xf>
    <xf numFmtId="0" fontId="29" fillId="0" borderId="4" xfId="2" applyFont="1" applyFill="1" applyBorder="1" applyAlignment="1" applyProtection="1">
      <alignment vertical="center" wrapText="1"/>
    </xf>
    <xf numFmtId="0" fontId="22" fillId="0" borderId="11" xfId="2" applyFill="1" applyBorder="1" applyAlignment="1" applyProtection="1">
      <alignment vertical="center" wrapText="1"/>
    </xf>
    <xf numFmtId="0" fontId="19" fillId="0" borderId="0" xfId="2" applyFont="1" applyBorder="1" applyAlignment="1" applyProtection="1">
      <alignment horizontal="center" vertical="center" wrapText="1"/>
    </xf>
    <xf numFmtId="0" fontId="27" fillId="0" borderId="4" xfId="2" applyFont="1" applyBorder="1" applyAlignment="1" applyProtection="1">
      <alignment vertical="center" wrapText="1"/>
    </xf>
    <xf numFmtId="0" fontId="14" fillId="0" borderId="4" xfId="2" applyFont="1" applyFill="1" applyBorder="1" applyAlignment="1" applyProtection="1">
      <alignment vertical="center" wrapText="1"/>
    </xf>
    <xf numFmtId="0" fontId="19" fillId="0" borderId="0" xfId="2" applyFont="1" applyBorder="1" applyAlignment="1" applyProtection="1">
      <alignment horizontal="center" vertical="center"/>
    </xf>
    <xf numFmtId="0" fontId="19" fillId="0" borderId="0" xfId="2" applyFont="1" applyBorder="1" applyAlignment="1" applyProtection="1">
      <alignment vertical="center" wrapText="1"/>
    </xf>
    <xf numFmtId="178" fontId="26" fillId="0" borderId="3" xfId="3" applyFont="1" applyBorder="1" applyAlignment="1" applyProtection="1">
      <alignment horizontal="center" vertical="center" wrapText="1"/>
    </xf>
    <xf numFmtId="0" fontId="14" fillId="0" borderId="11" xfId="2" applyFont="1" applyFill="1" applyBorder="1" applyAlignment="1" applyProtection="1">
      <alignment vertical="center" wrapText="1"/>
    </xf>
    <xf numFmtId="0" fontId="23" fillId="0" borderId="8" xfId="2" applyFont="1" applyFill="1" applyBorder="1" applyAlignment="1" applyProtection="1">
      <alignment horizontal="center" vertical="center" wrapText="1"/>
    </xf>
    <xf numFmtId="0" fontId="19" fillId="0" borderId="8" xfId="2" applyFont="1" applyFill="1" applyBorder="1" applyAlignment="1" applyProtection="1">
      <alignment horizontal="center" vertical="center" wrapText="1"/>
    </xf>
    <xf numFmtId="0" fontId="19" fillId="3" borderId="87" xfId="2" applyFont="1" applyFill="1" applyBorder="1" applyAlignment="1" applyProtection="1">
      <alignment horizontal="center" vertical="center" wrapText="1"/>
    </xf>
    <xf numFmtId="0" fontId="19" fillId="3" borderId="8" xfId="2" applyFont="1" applyFill="1" applyBorder="1" applyAlignment="1" applyProtection="1">
      <alignment horizontal="center" vertical="center" wrapText="1"/>
    </xf>
    <xf numFmtId="0" fontId="19" fillId="3" borderId="0" xfId="2" applyFont="1" applyFill="1" applyBorder="1" applyAlignment="1" applyProtection="1">
      <alignment horizontal="center" vertical="center" wrapText="1"/>
    </xf>
    <xf numFmtId="0" fontId="19" fillId="0" borderId="0" xfId="2" applyFont="1" applyFill="1" applyBorder="1" applyAlignment="1" applyProtection="1">
      <alignment horizontal="center" vertical="center" wrapText="1"/>
    </xf>
    <xf numFmtId="0" fontId="19" fillId="0" borderId="0" xfId="2" applyFont="1" applyAlignment="1" applyProtection="1">
      <alignment horizontal="center" vertical="center"/>
    </xf>
    <xf numFmtId="180" fontId="19" fillId="0" borderId="2" xfId="2" applyNumberFormat="1" applyFont="1" applyBorder="1" applyAlignment="1" applyProtection="1">
      <alignment horizontal="center" vertical="center" wrapText="1"/>
    </xf>
    <xf numFmtId="0" fontId="22" fillId="0" borderId="59" xfId="2" applyFill="1" applyBorder="1" applyAlignment="1" applyProtection="1">
      <alignment vertical="center" wrapText="1"/>
    </xf>
    <xf numFmtId="0" fontId="19" fillId="0" borderId="0" xfId="2" applyFont="1" applyProtection="1">
      <alignment vertical="center"/>
    </xf>
    <xf numFmtId="0" fontId="19" fillId="0" borderId="2" xfId="2" applyFont="1" applyBorder="1" applyAlignment="1" applyProtection="1">
      <alignment horizontal="center" vertical="center"/>
    </xf>
    <xf numFmtId="0" fontId="22" fillId="0" borderId="53" xfId="2" applyFill="1" applyBorder="1" applyAlignment="1" applyProtection="1">
      <alignment vertical="center" wrapText="1"/>
    </xf>
    <xf numFmtId="0" fontId="22" fillId="0" borderId="0" xfId="2" applyFill="1" applyBorder="1" applyAlignment="1" applyProtection="1">
      <alignment horizontal="center" vertical="center" wrapText="1"/>
    </xf>
    <xf numFmtId="0" fontId="22" fillId="0" borderId="0" xfId="2" applyBorder="1" applyAlignment="1" applyProtection="1">
      <alignment horizontal="center" vertical="center"/>
    </xf>
    <xf numFmtId="0" fontId="22" fillId="3" borderId="78" xfId="2" applyFill="1" applyBorder="1" applyAlignment="1" applyProtection="1">
      <alignment vertical="center" wrapText="1"/>
    </xf>
    <xf numFmtId="0" fontId="29" fillId="3" borderId="2" xfId="2" applyFont="1" applyFill="1" applyBorder="1" applyAlignment="1" applyProtection="1">
      <alignment vertical="center" wrapText="1"/>
    </xf>
    <xf numFmtId="0" fontId="19" fillId="0" borderId="87" xfId="2" applyFont="1" applyFill="1" applyBorder="1" applyAlignment="1" applyProtection="1">
      <alignment horizontal="center" vertical="center" wrapText="1"/>
    </xf>
    <xf numFmtId="0" fontId="14" fillId="3" borderId="2" xfId="2" applyFont="1" applyFill="1" applyBorder="1" applyAlignment="1" applyProtection="1">
      <alignment vertical="center" wrapText="1"/>
    </xf>
    <xf numFmtId="0" fontId="22" fillId="3" borderId="0" xfId="2" applyFill="1" applyBorder="1" applyAlignment="1" applyProtection="1">
      <alignment horizontal="right" vertical="center" wrapText="1"/>
    </xf>
    <xf numFmtId="0" fontId="32" fillId="0" borderId="78" xfId="2" applyFont="1" applyFill="1" applyBorder="1" applyAlignment="1" applyProtection="1">
      <alignment vertical="center" wrapText="1"/>
    </xf>
    <xf numFmtId="0" fontId="22" fillId="3" borderId="0" xfId="2" applyFill="1" applyBorder="1" applyAlignment="1" applyProtection="1">
      <alignment vertical="center" wrapText="1"/>
    </xf>
    <xf numFmtId="0" fontId="23" fillId="3" borderId="0" xfId="2" applyFont="1" applyFill="1" applyAlignment="1" applyProtection="1">
      <alignment vertical="center" wrapText="1"/>
    </xf>
    <xf numFmtId="0" fontId="29" fillId="3" borderId="0" xfId="2" applyFont="1" applyFill="1" applyBorder="1" applyAlignment="1" applyProtection="1">
      <alignment vertical="center" wrapText="1"/>
    </xf>
    <xf numFmtId="0" fontId="22" fillId="0" borderId="0" xfId="2" applyFill="1" applyBorder="1" applyAlignment="1" applyProtection="1">
      <alignment horizontal="right" vertical="center" wrapText="1"/>
    </xf>
    <xf numFmtId="0" fontId="22" fillId="0" borderId="0" xfId="2" applyBorder="1" applyProtection="1">
      <alignment vertical="center"/>
    </xf>
    <xf numFmtId="0" fontId="22" fillId="0" borderId="0" xfId="2" applyAlignment="1" applyProtection="1">
      <alignment horizontal="center" vertical="center"/>
    </xf>
    <xf numFmtId="0" fontId="22" fillId="0" borderId="0" xfId="2" applyFill="1" applyAlignment="1" applyProtection="1">
      <alignment vertical="center" wrapText="1"/>
    </xf>
    <xf numFmtId="0" fontId="22" fillId="3" borderId="89" xfId="2" applyFill="1" applyBorder="1" applyAlignment="1" applyProtection="1">
      <alignment horizontal="center" vertical="center"/>
    </xf>
    <xf numFmtId="0" fontId="19" fillId="0" borderId="91" xfId="2" applyFont="1" applyFill="1" applyBorder="1" applyAlignment="1" applyProtection="1">
      <alignment horizontal="center" vertical="center" wrapText="1"/>
    </xf>
    <xf numFmtId="179" fontId="19" fillId="0" borderId="0" xfId="2" applyNumberFormat="1" applyFont="1" applyBorder="1" applyAlignment="1" applyProtection="1">
      <alignment horizontal="center" vertical="center" wrapText="1"/>
    </xf>
    <xf numFmtId="0" fontId="22" fillId="0" borderId="57" xfId="2" applyFill="1" applyBorder="1" applyAlignment="1" applyProtection="1">
      <alignment vertical="center" wrapText="1"/>
    </xf>
    <xf numFmtId="0" fontId="6" fillId="0" borderId="2" xfId="5" applyFont="1" applyFill="1" applyBorder="1" applyAlignment="1" applyProtection="1">
      <alignment horizontal="center" vertical="center" wrapText="1"/>
    </xf>
    <xf numFmtId="181" fontId="6" fillId="0" borderId="2" xfId="5" applyNumberFormat="1" applyFont="1" applyFill="1" applyBorder="1" applyAlignment="1" applyProtection="1">
      <alignment vertical="center"/>
    </xf>
    <xf numFmtId="179" fontId="6" fillId="0" borderId="2" xfId="5" applyNumberFormat="1" applyFont="1" applyFill="1" applyBorder="1" applyAlignment="1" applyProtection="1">
      <alignment vertical="center"/>
    </xf>
    <xf numFmtId="179" fontId="6" fillId="0" borderId="0" xfId="5" applyNumberFormat="1" applyFont="1" applyFill="1" applyBorder="1" applyAlignment="1" applyProtection="1">
      <alignment vertical="center"/>
    </xf>
    <xf numFmtId="3" fontId="6" fillId="2" borderId="2" xfId="5" applyNumberFormat="1" applyFont="1" applyFill="1" applyBorder="1" applyAlignment="1" applyProtection="1">
      <alignment vertical="center"/>
      <protection locked="0"/>
    </xf>
    <xf numFmtId="0" fontId="6" fillId="2" borderId="2" xfId="5" applyFont="1" applyFill="1" applyBorder="1" applyAlignment="1" applyProtection="1">
      <alignment vertical="center"/>
      <protection locked="0"/>
    </xf>
    <xf numFmtId="38" fontId="9" fillId="0" borderId="3" xfId="1" applyFont="1" applyBorder="1" applyAlignment="1" applyProtection="1">
      <alignment horizontal="center" vertical="center"/>
    </xf>
    <xf numFmtId="38" fontId="9" fillId="0" borderId="2" xfId="1" applyFont="1" applyBorder="1" applyAlignment="1" applyProtection="1">
      <alignment horizontal="center" vertical="center"/>
    </xf>
    <xf numFmtId="0" fontId="50" fillId="0" borderId="0" xfId="9" applyFont="1" applyAlignment="1" applyProtection="1">
      <alignment vertical="center"/>
    </xf>
    <xf numFmtId="0" fontId="9" fillId="0" borderId="0" xfId="9" applyProtection="1">
      <alignment vertical="center"/>
    </xf>
    <xf numFmtId="0" fontId="0" fillId="0" borderId="0" xfId="9" applyFont="1" applyAlignment="1" applyProtection="1">
      <alignment horizontal="center" vertical="center"/>
    </xf>
    <xf numFmtId="0" fontId="9" fillId="0" borderId="0" xfId="9" applyFill="1" applyAlignment="1" applyProtection="1">
      <alignment vertical="center" wrapText="1"/>
    </xf>
    <xf numFmtId="0" fontId="9" fillId="0" borderId="0" xfId="9" applyAlignment="1" applyProtection="1">
      <alignment vertical="center" wrapText="1"/>
    </xf>
    <xf numFmtId="0" fontId="51" fillId="0" borderId="0" xfId="9" applyFont="1" applyAlignment="1" applyProtection="1">
      <alignment horizontal="center" vertical="center"/>
    </xf>
    <xf numFmtId="0" fontId="36" fillId="0" borderId="2" xfId="9" applyFont="1" applyFill="1" applyBorder="1" applyAlignment="1" applyProtection="1">
      <alignment vertical="center" wrapText="1"/>
    </xf>
    <xf numFmtId="0" fontId="0" fillId="0" borderId="2" xfId="9" applyFont="1" applyFill="1" applyBorder="1" applyAlignment="1" applyProtection="1">
      <alignment vertical="center" wrapText="1"/>
    </xf>
    <xf numFmtId="0" fontId="36" fillId="0" borderId="3" xfId="9" applyFont="1" applyBorder="1" applyProtection="1">
      <alignment vertical="center"/>
    </xf>
    <xf numFmtId="0" fontId="36" fillId="0" borderId="4" xfId="9" applyFont="1" applyBorder="1" applyAlignment="1" applyProtection="1">
      <alignment horizontal="left" vertical="center"/>
    </xf>
    <xf numFmtId="0" fontId="21" fillId="0" borderId="2" xfId="9" applyFont="1" applyFill="1" applyBorder="1" applyAlignment="1" applyProtection="1">
      <alignment vertical="center" wrapText="1"/>
    </xf>
    <xf numFmtId="0" fontId="9" fillId="0" borderId="0" xfId="9" applyFont="1" applyBorder="1" applyAlignment="1" applyProtection="1">
      <alignment horizontal="right" vertical="center"/>
    </xf>
    <xf numFmtId="0" fontId="9" fillId="0" borderId="0" xfId="9" applyFont="1" applyFill="1" applyBorder="1" applyAlignment="1" applyProtection="1">
      <alignment horizontal="center" vertical="center"/>
    </xf>
    <xf numFmtId="0" fontId="9" fillId="0" borderId="0" xfId="9" applyFont="1" applyFill="1" applyBorder="1" applyAlignment="1" applyProtection="1">
      <alignment vertical="center" shrinkToFit="1"/>
    </xf>
    <xf numFmtId="0" fontId="0" fillId="0" borderId="1" xfId="9" applyFont="1" applyBorder="1" applyAlignment="1" applyProtection="1">
      <alignment horizontal="right" vertical="center"/>
    </xf>
    <xf numFmtId="0" fontId="9" fillId="0" borderId="0" xfId="9" applyFont="1" applyProtection="1">
      <alignment vertical="center"/>
    </xf>
    <xf numFmtId="0" fontId="9" fillId="0" borderId="0" xfId="9" applyFont="1" applyFill="1" applyAlignment="1" applyProtection="1">
      <alignment vertical="center" wrapText="1"/>
    </xf>
    <xf numFmtId="0" fontId="9" fillId="0" borderId="0" xfId="9" applyFont="1" applyAlignment="1" applyProtection="1">
      <alignment vertical="center" wrapText="1"/>
    </xf>
    <xf numFmtId="0" fontId="0" fillId="0" borderId="3" xfId="9" applyFont="1" applyBorder="1" applyProtection="1">
      <alignment vertical="center"/>
    </xf>
    <xf numFmtId="0" fontId="21" fillId="0" borderId="4" xfId="9" applyFont="1" applyFill="1" applyBorder="1" applyAlignment="1" applyProtection="1">
      <alignment horizontal="right" vertical="center"/>
    </xf>
    <xf numFmtId="0" fontId="0" fillId="0" borderId="2" xfId="9" applyFont="1" applyBorder="1" applyAlignment="1" applyProtection="1">
      <alignment horizontal="center" vertical="center"/>
    </xf>
    <xf numFmtId="0" fontId="9" fillId="0" borderId="1" xfId="9" applyFont="1" applyBorder="1" applyAlignment="1" applyProtection="1">
      <alignment vertical="center"/>
    </xf>
    <xf numFmtId="0" fontId="9" fillId="0" borderId="93" xfId="9" applyFont="1" applyBorder="1" applyAlignment="1" applyProtection="1">
      <alignment horizontal="right" vertical="center"/>
    </xf>
    <xf numFmtId="0" fontId="0" fillId="0" borderId="93" xfId="9" applyFont="1" applyBorder="1" applyAlignment="1" applyProtection="1">
      <alignment horizontal="right" vertical="center"/>
    </xf>
    <xf numFmtId="0" fontId="9" fillId="0" borderId="0" xfId="9" applyBorder="1" applyProtection="1">
      <alignment vertical="center"/>
    </xf>
    <xf numFmtId="0" fontId="9" fillId="0" borderId="0" xfId="9" applyFont="1" applyBorder="1" applyAlignment="1" applyProtection="1">
      <alignment horizontal="left" vertical="center"/>
    </xf>
    <xf numFmtId="0" fontId="9" fillId="0" borderId="0" xfId="9" applyFont="1" applyBorder="1" applyAlignment="1" applyProtection="1">
      <alignment vertical="center"/>
    </xf>
    <xf numFmtId="0" fontId="9" fillId="0" borderId="0" xfId="9" applyFont="1" applyBorder="1" applyProtection="1">
      <alignment vertical="center"/>
    </xf>
    <xf numFmtId="0" fontId="0" fillId="0" borderId="0" xfId="9" applyFont="1" applyBorder="1" applyAlignment="1" applyProtection="1">
      <alignment horizontal="right" vertical="center"/>
    </xf>
    <xf numFmtId="0" fontId="0" fillId="0" borderId="0" xfId="9" applyFont="1" applyBorder="1" applyProtection="1">
      <alignment vertical="center"/>
    </xf>
    <xf numFmtId="0" fontId="9" fillId="0" borderId="4" xfId="9" applyFont="1" applyFill="1" applyBorder="1" applyAlignment="1" applyProtection="1">
      <alignment horizontal="right" vertical="center"/>
    </xf>
    <xf numFmtId="0" fontId="11" fillId="0" borderId="2" xfId="9" applyFont="1" applyBorder="1" applyAlignment="1" applyProtection="1">
      <alignment horizontal="center" vertical="center"/>
    </xf>
    <xf numFmtId="0" fontId="9" fillId="0" borderId="0" xfId="9" applyFont="1" applyFill="1" applyBorder="1" applyAlignment="1" applyProtection="1">
      <alignment horizontal="center" vertical="center" shrinkToFit="1"/>
    </xf>
    <xf numFmtId="0" fontId="9" fillId="0" borderId="3" xfId="9" applyFont="1" applyFill="1" applyBorder="1" applyAlignment="1" applyProtection="1">
      <alignment vertical="center"/>
    </xf>
    <xf numFmtId="0" fontId="9" fillId="0" borderId="2" xfId="9" applyFont="1" applyFill="1" applyBorder="1" applyAlignment="1" applyProtection="1">
      <alignment horizontal="center" vertical="center"/>
    </xf>
    <xf numFmtId="179" fontId="0" fillId="0" borderId="0" xfId="9" applyNumberFormat="1" applyFont="1" applyFill="1" applyBorder="1" applyAlignment="1" applyProtection="1">
      <alignment vertical="center" wrapText="1"/>
    </xf>
    <xf numFmtId="179" fontId="0" fillId="0" borderId="0" xfId="9" applyNumberFormat="1" applyFont="1" applyFill="1" applyBorder="1" applyAlignment="1" applyProtection="1">
      <alignment horizontal="left" vertical="center" wrapText="1"/>
    </xf>
    <xf numFmtId="0" fontId="21" fillId="0" borderId="0" xfId="9" applyFont="1" applyFill="1" applyBorder="1" applyAlignment="1" applyProtection="1">
      <alignment vertical="center" wrapText="1"/>
    </xf>
    <xf numFmtId="0" fontId="0" fillId="0" borderId="0" xfId="9" applyFont="1" applyFill="1" applyBorder="1" applyAlignment="1" applyProtection="1">
      <alignment vertical="center" wrapText="1"/>
    </xf>
    <xf numFmtId="0" fontId="0" fillId="0" borderId="0" xfId="9" applyFont="1" applyFill="1" applyAlignment="1" applyProtection="1">
      <alignment vertical="center" wrapText="1"/>
    </xf>
    <xf numFmtId="0" fontId="53" fillId="0" borderId="2" xfId="9" applyFont="1" applyFill="1" applyBorder="1" applyAlignment="1" applyProtection="1">
      <alignment horizontal="center" vertical="center" wrapText="1"/>
    </xf>
    <xf numFmtId="0" fontId="54" fillId="0" borderId="2" xfId="9" applyFont="1" applyFill="1" applyBorder="1" applyAlignment="1" applyProtection="1">
      <alignment horizontal="center" vertical="center" wrapText="1"/>
    </xf>
    <xf numFmtId="0" fontId="53" fillId="0" borderId="2" xfId="9" applyFont="1" applyBorder="1" applyAlignment="1" applyProtection="1">
      <alignment horizontal="center" vertical="center" wrapText="1"/>
    </xf>
    <xf numFmtId="0" fontId="9" fillId="0" borderId="3" xfId="9" applyBorder="1" applyProtection="1">
      <alignment vertical="center"/>
    </xf>
    <xf numFmtId="0" fontId="9" fillId="0" borderId="0" xfId="9" applyFont="1" applyFill="1" applyBorder="1" applyAlignment="1" applyProtection="1">
      <alignment vertical="center" wrapText="1"/>
    </xf>
    <xf numFmtId="0" fontId="21" fillId="0" borderId="2" xfId="9" applyFont="1" applyFill="1" applyBorder="1" applyAlignment="1" applyProtection="1">
      <alignment horizontal="center" vertical="center" wrapText="1"/>
    </xf>
    <xf numFmtId="0" fontId="55" fillId="0" borderId="2" xfId="9" applyFont="1" applyFill="1" applyBorder="1" applyAlignment="1" applyProtection="1">
      <alignment horizontal="center" vertical="center" wrapText="1"/>
    </xf>
    <xf numFmtId="0" fontId="21" fillId="7" borderId="2" xfId="9" applyFont="1" applyFill="1" applyBorder="1" applyAlignment="1" applyProtection="1">
      <alignment horizontal="center" vertical="center" wrapText="1"/>
    </xf>
    <xf numFmtId="0" fontId="9" fillId="7" borderId="0" xfId="9" applyFill="1" applyProtection="1">
      <alignment vertical="center"/>
    </xf>
    <xf numFmtId="0" fontId="9" fillId="7" borderId="3" xfId="9" applyFill="1" applyBorder="1" applyProtection="1">
      <alignment vertical="center"/>
    </xf>
    <xf numFmtId="0" fontId="0" fillId="7" borderId="2" xfId="9" applyFont="1" applyFill="1" applyBorder="1" applyAlignment="1" applyProtection="1">
      <alignment horizontal="center" vertical="center"/>
    </xf>
    <xf numFmtId="0" fontId="9" fillId="7" borderId="0" xfId="9" applyFont="1" applyFill="1" applyProtection="1">
      <alignment vertical="center"/>
    </xf>
    <xf numFmtId="0" fontId="0" fillId="0" borderId="0" xfId="9" applyFont="1" applyBorder="1" applyAlignment="1" applyProtection="1">
      <alignment horizontal="center" vertical="center"/>
    </xf>
    <xf numFmtId="0" fontId="9" fillId="0" borderId="0" xfId="9" applyBorder="1" applyAlignment="1" applyProtection="1">
      <alignment horizontal="center" vertical="center"/>
    </xf>
    <xf numFmtId="0" fontId="21" fillId="0" borderId="0" xfId="9" applyFont="1" applyAlignment="1" applyProtection="1">
      <alignment vertical="center" wrapText="1"/>
    </xf>
    <xf numFmtId="0" fontId="9" fillId="0" borderId="4" xfId="9" applyBorder="1" applyProtection="1">
      <alignment vertical="center"/>
    </xf>
    <xf numFmtId="0" fontId="21" fillId="0" borderId="11" xfId="9" applyFont="1" applyFill="1" applyBorder="1" applyAlignment="1" applyProtection="1">
      <alignment vertical="center" wrapText="1"/>
    </xf>
    <xf numFmtId="0" fontId="21" fillId="0" borderId="5" xfId="9" applyFont="1" applyFill="1" applyBorder="1" applyAlignment="1" applyProtection="1">
      <alignment vertical="center" wrapText="1"/>
    </xf>
    <xf numFmtId="0" fontId="9" fillId="0" borderId="3" xfId="9" applyFont="1" applyBorder="1" applyProtection="1">
      <alignment vertical="center"/>
    </xf>
    <xf numFmtId="0" fontId="9" fillId="0" borderId="4" xfId="9" applyFont="1" applyFill="1" applyBorder="1" applyAlignment="1" applyProtection="1">
      <alignment vertical="center" wrapText="1"/>
    </xf>
    <xf numFmtId="0" fontId="9" fillId="0" borderId="2" xfId="9" applyFont="1" applyFill="1" applyBorder="1" applyAlignment="1" applyProtection="1">
      <alignment vertical="center" wrapText="1"/>
    </xf>
    <xf numFmtId="0" fontId="21" fillId="0" borderId="4" xfId="9" applyFont="1" applyBorder="1" applyProtection="1">
      <alignment vertical="center"/>
    </xf>
    <xf numFmtId="0" fontId="9" fillId="0" borderId="2" xfId="9" applyFont="1" applyBorder="1" applyAlignment="1" applyProtection="1">
      <alignment horizontal="right" vertical="center"/>
    </xf>
    <xf numFmtId="0" fontId="0" fillId="0" borderId="2" xfId="9" applyFont="1" applyBorder="1" applyAlignment="1" applyProtection="1">
      <alignment horizontal="right" vertical="center"/>
    </xf>
    <xf numFmtId="0" fontId="36" fillId="0" borderId="0" xfId="9" applyFont="1" applyFill="1" applyBorder="1" applyProtection="1">
      <alignment vertical="center"/>
    </xf>
    <xf numFmtId="0" fontId="36" fillId="0" borderId="95" xfId="9" applyFont="1" applyFill="1" applyBorder="1" applyAlignment="1" applyProtection="1">
      <alignment horizontal="right" vertical="center"/>
    </xf>
    <xf numFmtId="38" fontId="36" fillId="0" borderId="0" xfId="9" applyNumberFormat="1" applyFont="1" applyFill="1" applyBorder="1" applyAlignment="1" applyProtection="1">
      <alignment horizontal="center" vertical="center"/>
    </xf>
    <xf numFmtId="179" fontId="21" fillId="0" borderId="0" xfId="9" applyNumberFormat="1" applyFont="1" applyFill="1" applyBorder="1" applyAlignment="1" applyProtection="1">
      <alignment horizontal="left" vertical="center"/>
    </xf>
    <xf numFmtId="179" fontId="9" fillId="0" borderId="0" xfId="9" applyNumberFormat="1" applyFill="1" applyBorder="1" applyProtection="1">
      <alignment vertical="center"/>
    </xf>
    <xf numFmtId="0" fontId="21" fillId="0" borderId="0" xfId="9" applyFont="1" applyBorder="1" applyProtection="1">
      <alignment vertical="center"/>
    </xf>
    <xf numFmtId="0" fontId="21" fillId="0" borderId="2" xfId="9" applyFont="1" applyBorder="1" applyAlignment="1" applyProtection="1">
      <alignment vertical="center" wrapText="1"/>
    </xf>
    <xf numFmtId="0" fontId="47" fillId="0" borderId="2" xfId="9" applyFont="1" applyFill="1" applyBorder="1" applyAlignment="1" applyProtection="1">
      <alignment horizontal="center" vertical="center" wrapText="1"/>
    </xf>
    <xf numFmtId="0" fontId="0" fillId="0" borderId="0" xfId="9" applyFont="1" applyFill="1" applyBorder="1" applyAlignment="1" applyProtection="1">
      <alignment horizontal="right" vertical="center"/>
    </xf>
    <xf numFmtId="0" fontId="9" fillId="0" borderId="2" xfId="9" applyFont="1" applyBorder="1" applyProtection="1">
      <alignment vertical="center"/>
    </xf>
    <xf numFmtId="0" fontId="47" fillId="0" borderId="0" xfId="9" applyFont="1" applyAlignment="1" applyProtection="1">
      <alignment horizontal="center" vertical="center" wrapText="1"/>
    </xf>
    <xf numFmtId="0" fontId="47" fillId="0" borderId="2" xfId="9" applyFont="1" applyBorder="1" applyAlignment="1" applyProtection="1">
      <alignment horizontal="center" vertical="center" wrapText="1"/>
    </xf>
    <xf numFmtId="0" fontId="0" fillId="0" borderId="2" xfId="9" applyFont="1" applyBorder="1" applyAlignment="1" applyProtection="1">
      <alignment vertical="center" wrapText="1"/>
    </xf>
    <xf numFmtId="0" fontId="9" fillId="0" borderId="2" xfId="9" applyBorder="1" applyAlignment="1" applyProtection="1">
      <alignment vertical="center"/>
    </xf>
    <xf numFmtId="0" fontId="9" fillId="0" borderId="94" xfId="9" applyBorder="1" applyAlignment="1" applyProtection="1">
      <alignment vertical="center"/>
    </xf>
    <xf numFmtId="0" fontId="56" fillId="0" borderId="2" xfId="9" applyFont="1" applyFill="1" applyBorder="1" applyAlignment="1" applyProtection="1">
      <alignment horizontal="center" vertical="center" wrapText="1"/>
    </xf>
    <xf numFmtId="0" fontId="0" fillId="0" borderId="0" xfId="9" applyFont="1" applyFill="1" applyBorder="1" applyAlignment="1" applyProtection="1">
      <alignment horizontal="center" vertical="center"/>
    </xf>
    <xf numFmtId="0" fontId="9" fillId="0" borderId="95" xfId="9" applyBorder="1" applyAlignment="1" applyProtection="1">
      <alignment vertical="center"/>
    </xf>
    <xf numFmtId="0" fontId="9" fillId="0" borderId="4" xfId="9" applyFont="1" applyBorder="1" applyProtection="1">
      <alignment vertical="center"/>
    </xf>
    <xf numFmtId="0" fontId="9" fillId="0" borderId="2" xfId="9" applyBorder="1" applyProtection="1">
      <alignment vertical="center"/>
    </xf>
    <xf numFmtId="0" fontId="0" fillId="0" borderId="0" xfId="9" applyFont="1" applyBorder="1" applyAlignment="1" applyProtection="1">
      <alignment vertical="center" wrapText="1"/>
    </xf>
    <xf numFmtId="0" fontId="9" fillId="0" borderId="0" xfId="9" applyBorder="1" applyAlignment="1" applyProtection="1">
      <alignment vertical="center"/>
    </xf>
    <xf numFmtId="0" fontId="9" fillId="0" borderId="2" xfId="9" applyBorder="1" applyAlignment="1" applyProtection="1">
      <alignment horizontal="right" vertical="center"/>
    </xf>
    <xf numFmtId="0" fontId="21" fillId="0" borderId="0" xfId="9" applyFont="1" applyFill="1" applyAlignment="1" applyProtection="1">
      <alignment vertical="center" wrapText="1"/>
    </xf>
    <xf numFmtId="0" fontId="21" fillId="0" borderId="4" xfId="9" applyFont="1" applyFill="1" applyBorder="1" applyAlignment="1" applyProtection="1">
      <alignment vertical="center" wrapText="1"/>
    </xf>
    <xf numFmtId="0" fontId="41" fillId="0" borderId="2" xfId="9" applyFont="1" applyFill="1" applyBorder="1" applyAlignment="1" applyProtection="1">
      <alignment horizontal="center" vertical="center" wrapText="1"/>
    </xf>
    <xf numFmtId="0" fontId="9" fillId="0" borderId="3" xfId="9" applyBorder="1" applyAlignment="1" applyProtection="1">
      <alignment horizontal="right" vertical="center" wrapText="1"/>
    </xf>
    <xf numFmtId="0" fontId="21" fillId="0" borderId="4" xfId="9" applyFont="1" applyBorder="1" applyAlignment="1" applyProtection="1">
      <alignment horizontal="left" vertical="center" wrapText="1"/>
    </xf>
    <xf numFmtId="0" fontId="21" fillId="0" borderId="2" xfId="9" applyFont="1" applyBorder="1" applyAlignment="1" applyProtection="1">
      <alignment vertical="center"/>
    </xf>
    <xf numFmtId="0" fontId="21" fillId="0" borderId="0" xfId="9" applyFont="1" applyBorder="1" applyAlignment="1" applyProtection="1">
      <alignment vertical="center"/>
    </xf>
    <xf numFmtId="0" fontId="36" fillId="0" borderId="10" xfId="9" applyFont="1" applyBorder="1" applyProtection="1">
      <alignment vertical="center"/>
    </xf>
    <xf numFmtId="0" fontId="9" fillId="0" borderId="95" xfId="9" applyBorder="1" applyProtection="1">
      <alignment vertical="center"/>
    </xf>
    <xf numFmtId="0" fontId="9" fillId="0" borderId="92" xfId="9" applyBorder="1" applyProtection="1">
      <alignment vertical="center"/>
    </xf>
    <xf numFmtId="0" fontId="0" fillId="0" borderId="64" xfId="9" applyFont="1" applyBorder="1" applyAlignment="1" applyProtection="1">
      <alignment vertical="center" wrapText="1"/>
    </xf>
    <xf numFmtId="0" fontId="9" fillId="0" borderId="64" xfId="9" applyBorder="1" applyProtection="1">
      <alignment vertical="center"/>
    </xf>
    <xf numFmtId="0" fontId="9" fillId="0" borderId="119" xfId="9" applyBorder="1" applyProtection="1">
      <alignment vertical="center"/>
    </xf>
    <xf numFmtId="0" fontId="9" fillId="0" borderId="92" xfId="9" applyBorder="1" applyAlignment="1" applyProtection="1">
      <alignment vertical="center"/>
    </xf>
    <xf numFmtId="0" fontId="9" fillId="0" borderId="64" xfId="9" applyBorder="1" applyAlignment="1" applyProtection="1">
      <alignment vertical="center" wrapText="1"/>
    </xf>
    <xf numFmtId="0" fontId="9" fillId="0" borderId="119" xfId="9" applyBorder="1" applyAlignment="1" applyProtection="1">
      <alignment vertical="center" wrapText="1"/>
    </xf>
    <xf numFmtId="0" fontId="9" fillId="0" borderId="95" xfId="9" applyBorder="1" applyAlignment="1" applyProtection="1">
      <alignment vertical="center" wrapText="1"/>
    </xf>
    <xf numFmtId="0" fontId="9" fillId="0" borderId="11" xfId="9" applyBorder="1" applyAlignment="1" applyProtection="1">
      <alignment vertical="center" wrapText="1"/>
    </xf>
    <xf numFmtId="0" fontId="0" fillId="0" borderId="0" xfId="9" applyFont="1" applyBorder="1" applyAlignment="1" applyProtection="1">
      <alignment vertical="center"/>
    </xf>
    <xf numFmtId="0" fontId="36" fillId="0" borderId="90" xfId="9" applyFont="1" applyBorder="1" applyProtection="1">
      <alignment vertical="center"/>
    </xf>
    <xf numFmtId="0" fontId="9" fillId="0" borderId="1" xfId="9" applyBorder="1" applyProtection="1">
      <alignment vertical="center"/>
    </xf>
    <xf numFmtId="0" fontId="47" fillId="0" borderId="53" xfId="9" applyFont="1" applyFill="1" applyBorder="1" applyAlignment="1" applyProtection="1">
      <alignment vertical="center" wrapText="1"/>
    </xf>
    <xf numFmtId="0" fontId="47" fillId="0" borderId="54" xfId="9" applyFont="1" applyFill="1" applyBorder="1" applyAlignment="1" applyProtection="1">
      <alignment vertical="center" wrapText="1"/>
    </xf>
    <xf numFmtId="0" fontId="47" fillId="0" borderId="55" xfId="9" applyFont="1" applyFill="1" applyBorder="1" applyAlignment="1" applyProtection="1">
      <alignment vertical="center" wrapText="1"/>
    </xf>
    <xf numFmtId="0" fontId="21" fillId="0" borderId="93" xfId="9" applyFont="1" applyBorder="1" applyProtection="1">
      <alignment vertical="center"/>
    </xf>
    <xf numFmtId="0" fontId="9" fillId="0" borderId="78" xfId="9" applyFont="1" applyBorder="1" applyAlignment="1" applyProtection="1">
      <alignment horizontal="right" vertical="center"/>
    </xf>
    <xf numFmtId="0" fontId="0" fillId="0" borderId="79" xfId="9" applyFont="1" applyBorder="1" applyAlignment="1" applyProtection="1">
      <alignment horizontal="right" vertical="center"/>
    </xf>
    <xf numFmtId="0" fontId="9" fillId="0" borderId="79" xfId="9" applyFont="1" applyBorder="1" applyAlignment="1" applyProtection="1">
      <alignment horizontal="right" vertical="center"/>
    </xf>
    <xf numFmtId="0" fontId="9" fillId="0" borderId="78" xfId="9" applyBorder="1" applyAlignment="1" applyProtection="1">
      <alignment horizontal="right" vertical="center"/>
    </xf>
    <xf numFmtId="0" fontId="9" fillId="0" borderId="79" xfId="9" applyBorder="1" applyAlignment="1" applyProtection="1">
      <alignment horizontal="right" vertical="center"/>
    </xf>
    <xf numFmtId="0" fontId="0" fillId="0" borderId="56" xfId="9" applyFont="1" applyBorder="1" applyAlignment="1" applyProtection="1">
      <alignment horizontal="right" vertical="center"/>
    </xf>
    <xf numFmtId="0" fontId="0" fillId="0" borderId="57" xfId="9" applyFont="1" applyBorder="1" applyAlignment="1" applyProtection="1">
      <alignment horizontal="right" vertical="center"/>
    </xf>
    <xf numFmtId="0" fontId="9" fillId="0" borderId="57" xfId="9" applyBorder="1" applyAlignment="1" applyProtection="1">
      <alignment horizontal="right" vertical="center"/>
    </xf>
    <xf numFmtId="0" fontId="9" fillId="0" borderId="58" xfId="9" applyBorder="1" applyAlignment="1" applyProtection="1">
      <alignment horizontal="right" vertical="center"/>
    </xf>
    <xf numFmtId="0" fontId="9" fillId="0" borderId="0" xfId="9" applyBorder="1" applyAlignment="1" applyProtection="1">
      <alignment horizontal="right" vertical="center"/>
    </xf>
    <xf numFmtId="0" fontId="36" fillId="0" borderId="3" xfId="9" applyFont="1" applyBorder="1" applyAlignment="1" applyProtection="1">
      <alignment vertical="center"/>
    </xf>
    <xf numFmtId="0" fontId="9" fillId="0" borderId="4" xfId="9" applyBorder="1" applyAlignment="1" applyProtection="1">
      <alignment vertical="center" wrapText="1"/>
    </xf>
    <xf numFmtId="0" fontId="0" fillId="0" borderId="4" xfId="9" applyFont="1" applyBorder="1" applyProtection="1">
      <alignment vertical="center"/>
    </xf>
    <xf numFmtId="38" fontId="0" fillId="0" borderId="1" xfId="9" applyNumberFormat="1" applyFont="1" applyFill="1" applyBorder="1" applyAlignment="1" applyProtection="1">
      <alignment vertical="center" shrinkToFit="1"/>
    </xf>
    <xf numFmtId="0" fontId="11" fillId="0" borderId="0" xfId="9" applyFont="1" applyFill="1" applyBorder="1" applyAlignment="1" applyProtection="1">
      <alignment vertical="center" wrapText="1"/>
    </xf>
    <xf numFmtId="179" fontId="52" fillId="0" borderId="0" xfId="9" applyNumberFormat="1" applyFont="1" applyFill="1" applyBorder="1" applyAlignment="1" applyProtection="1">
      <alignment vertical="center"/>
    </xf>
    <xf numFmtId="0" fontId="9" fillId="0" borderId="16" xfId="9" applyFont="1" applyBorder="1" applyProtection="1">
      <alignment vertical="center"/>
    </xf>
    <xf numFmtId="0" fontId="9" fillId="0" borderId="16" xfId="9" applyBorder="1" applyProtection="1">
      <alignment vertical="center"/>
    </xf>
    <xf numFmtId="0" fontId="21" fillId="0" borderId="0" xfId="9" applyFont="1" applyBorder="1" applyAlignment="1" applyProtection="1">
      <alignment vertical="center" wrapText="1"/>
    </xf>
    <xf numFmtId="0" fontId="0" fillId="0" borderId="4" xfId="9" applyFont="1" applyBorder="1" applyAlignment="1" applyProtection="1">
      <alignment vertical="center" wrapText="1"/>
    </xf>
    <xf numFmtId="0" fontId="21" fillId="0" borderId="4" xfId="9" applyFont="1" applyBorder="1" applyAlignment="1" applyProtection="1">
      <alignment vertical="center" wrapText="1"/>
    </xf>
    <xf numFmtId="0" fontId="9" fillId="0" borderId="1" xfId="9" applyFont="1" applyFill="1" applyBorder="1" applyAlignment="1" applyProtection="1">
      <alignment vertical="center"/>
    </xf>
    <xf numFmtId="0" fontId="11" fillId="0" borderId="0" xfId="9" applyFont="1" applyBorder="1" applyAlignment="1" applyProtection="1">
      <alignment horizontal="center" vertical="center"/>
    </xf>
    <xf numFmtId="0" fontId="59" fillId="0" borderId="0" xfId="9" applyFont="1" applyBorder="1" applyAlignment="1" applyProtection="1">
      <alignment horizontal="center" vertical="center"/>
    </xf>
    <xf numFmtId="0" fontId="9" fillId="0" borderId="1" xfId="9" applyFont="1" applyBorder="1" applyAlignment="1" applyProtection="1">
      <alignment horizontal="center" vertical="center" shrinkToFit="1"/>
    </xf>
    <xf numFmtId="0" fontId="22" fillId="3" borderId="0" xfId="2" applyFill="1" applyBorder="1" applyAlignment="1" applyProtection="1">
      <alignment horizontal="left" vertical="center"/>
    </xf>
    <xf numFmtId="38" fontId="58" fillId="2" borderId="2" xfId="1" applyFont="1" applyFill="1" applyBorder="1" applyAlignment="1" applyProtection="1">
      <alignment horizontal="center" vertical="center"/>
      <protection locked="0"/>
    </xf>
    <xf numFmtId="38" fontId="20" fillId="0" borderId="2" xfId="1" applyFont="1" applyBorder="1" applyAlignment="1" applyProtection="1">
      <alignment horizontal="center" vertical="center"/>
    </xf>
    <xf numFmtId="38" fontId="58" fillId="0" borderId="2" xfId="1" applyFont="1" applyFill="1" applyBorder="1" applyAlignment="1" applyProtection="1">
      <alignment vertical="center"/>
    </xf>
    <xf numFmtId="38" fontId="58" fillId="2" borderId="2" xfId="1" applyFont="1" applyFill="1" applyBorder="1" applyAlignment="1" applyProtection="1">
      <alignment vertical="center"/>
      <protection locked="0"/>
    </xf>
    <xf numFmtId="38" fontId="58" fillId="0" borderId="2" xfId="1" applyFont="1" applyBorder="1" applyAlignment="1" applyProtection="1">
      <alignment vertical="center"/>
    </xf>
    <xf numFmtId="38" fontId="6" fillId="0" borderId="0" xfId="1" applyFont="1" applyProtection="1"/>
    <xf numFmtId="38" fontId="58" fillId="0" borderId="0" xfId="1" applyFont="1" applyProtection="1"/>
    <xf numFmtId="38" fontId="58" fillId="0" borderId="0" xfId="1" applyFont="1" applyAlignment="1" applyProtection="1">
      <alignment vertical="center"/>
    </xf>
    <xf numFmtId="38" fontId="58" fillId="0" borderId="0" xfId="1" applyFont="1" applyFill="1" applyBorder="1" applyAlignment="1" applyProtection="1">
      <alignment vertical="center"/>
    </xf>
    <xf numFmtId="38" fontId="6" fillId="0" borderId="2" xfId="1" applyFont="1" applyBorder="1" applyAlignment="1" applyProtection="1">
      <alignment vertical="center"/>
    </xf>
    <xf numFmtId="38" fontId="6" fillId="0" borderId="0" xfId="1" applyFont="1" applyBorder="1" applyAlignment="1" applyProtection="1">
      <alignment vertical="center"/>
    </xf>
    <xf numFmtId="38" fontId="58" fillId="0" borderId="0" xfId="1" applyFont="1" applyFill="1" applyBorder="1" applyProtection="1"/>
    <xf numFmtId="38" fontId="6" fillId="0" borderId="0" xfId="1" applyFont="1" applyBorder="1" applyAlignment="1" applyProtection="1"/>
    <xf numFmtId="38" fontId="58" fillId="0" borderId="0" xfId="1" applyFont="1" applyBorder="1" applyAlignment="1" applyProtection="1">
      <alignment vertical="center"/>
    </xf>
    <xf numFmtId="38" fontId="6" fillId="0" borderId="0" xfId="1" applyFont="1" applyBorder="1" applyProtection="1"/>
    <xf numFmtId="38" fontId="58" fillId="0" borderId="0" xfId="1" applyFont="1" applyBorder="1" applyProtection="1"/>
    <xf numFmtId="38" fontId="58" fillId="0" borderId="0" xfId="1" applyFont="1" applyBorder="1" applyAlignment="1" applyProtection="1">
      <alignment horizontal="right" vertical="center"/>
    </xf>
    <xf numFmtId="38" fontId="58" fillId="0" borderId="0" xfId="1" applyFont="1" applyFill="1" applyBorder="1" applyAlignment="1" applyProtection="1">
      <alignment horizontal="center" vertical="center"/>
    </xf>
    <xf numFmtId="38" fontId="6" fillId="0" borderId="0" xfId="1" applyFont="1" applyBorder="1" applyAlignment="1" applyProtection="1">
      <alignment vertical="center" wrapText="1"/>
    </xf>
    <xf numFmtId="38" fontId="58" fillId="0" borderId="0" xfId="1" applyFont="1" applyFill="1" applyBorder="1" applyAlignment="1" applyProtection="1">
      <alignment horizontal="right" vertical="center"/>
    </xf>
    <xf numFmtId="38" fontId="20" fillId="0" borderId="0" xfId="1" applyFont="1" applyFill="1" applyBorder="1" applyAlignment="1" applyProtection="1">
      <alignment horizontal="center" vertical="center"/>
    </xf>
    <xf numFmtId="38" fontId="13" fillId="0" borderId="0" xfId="1" applyFont="1" applyBorder="1" applyAlignment="1" applyProtection="1">
      <alignment horizontal="center"/>
    </xf>
    <xf numFmtId="38" fontId="14" fillId="0" borderId="0" xfId="1" applyFont="1" applyBorder="1" applyAlignment="1" applyProtection="1">
      <alignment horizontal="center"/>
    </xf>
    <xf numFmtId="38" fontId="61" fillId="0" borderId="0" xfId="1" applyFont="1" applyBorder="1" applyProtection="1"/>
    <xf numFmtId="179" fontId="6" fillId="2" borderId="2" xfId="5" applyNumberFormat="1" applyFont="1" applyFill="1" applyBorder="1" applyAlignment="1" applyProtection="1">
      <alignment horizontal="right" vertical="center"/>
      <protection locked="0"/>
    </xf>
    <xf numFmtId="38" fontId="60" fillId="0" borderId="120" xfId="1" applyFont="1" applyBorder="1" applyAlignment="1" applyProtection="1">
      <alignment horizontal="center" vertical="center" wrapText="1"/>
    </xf>
    <xf numFmtId="38" fontId="73" fillId="0" borderId="120" xfId="1" applyFont="1" applyBorder="1" applyAlignment="1" applyProtection="1">
      <alignment horizontal="center" vertical="center" wrapText="1"/>
    </xf>
    <xf numFmtId="38" fontId="43" fillId="0" borderId="120" xfId="1" applyFont="1" applyBorder="1" applyAlignment="1" applyProtection="1">
      <alignment horizontal="center" vertical="center" wrapText="1"/>
    </xf>
    <xf numFmtId="177" fontId="58" fillId="0" borderId="0" xfId="1" applyNumberFormat="1" applyFont="1" applyFill="1" applyBorder="1" applyAlignment="1" applyProtection="1">
      <alignment horizontal="right" vertical="center"/>
    </xf>
    <xf numFmtId="38" fontId="6" fillId="0" borderId="2" xfId="8" applyFont="1" applyFill="1" applyBorder="1" applyAlignment="1" applyProtection="1">
      <alignment vertical="center"/>
    </xf>
    <xf numFmtId="38" fontId="58" fillId="0" borderId="0" xfId="8" applyFont="1" applyFill="1" applyBorder="1" applyAlignment="1" applyProtection="1">
      <alignment horizontal="right" vertical="center" wrapText="1"/>
    </xf>
    <xf numFmtId="38" fontId="58" fillId="0" borderId="0" xfId="8" applyFont="1" applyFill="1" applyBorder="1" applyAlignment="1" applyProtection="1">
      <alignment horizontal="right" vertical="center"/>
    </xf>
    <xf numFmtId="38" fontId="6" fillId="0" borderId="0" xfId="8" applyFont="1" applyBorder="1" applyAlignment="1" applyProtection="1">
      <alignment horizontal="right" vertical="center"/>
    </xf>
    <xf numFmtId="38" fontId="6" fillId="0" borderId="2" xfId="1" applyFont="1" applyFill="1" applyBorder="1" applyAlignment="1" applyProtection="1">
      <alignment vertical="center"/>
    </xf>
    <xf numFmtId="38" fontId="6" fillId="0" borderId="0" xfId="1" applyFont="1" applyFill="1" applyBorder="1" applyAlignment="1" applyProtection="1">
      <alignment vertical="center"/>
    </xf>
    <xf numFmtId="38" fontId="58" fillId="0" borderId="0" xfId="8" applyFont="1" applyFill="1" applyBorder="1" applyAlignment="1" applyProtection="1">
      <alignment vertical="center"/>
    </xf>
    <xf numFmtId="0" fontId="6" fillId="3" borderId="0" xfId="6" applyFont="1" applyFill="1" applyBorder="1" applyAlignment="1" applyProtection="1">
      <alignment horizontal="center" vertical="center"/>
    </xf>
    <xf numFmtId="38" fontId="58" fillId="0" borderId="0" xfId="1" applyFont="1" applyFill="1" applyBorder="1" applyAlignment="1" applyProtection="1"/>
    <xf numFmtId="38" fontId="63" fillId="0" borderId="0" xfId="8" applyFont="1" applyAlignment="1" applyProtection="1"/>
    <xf numFmtId="38" fontId="6" fillId="0" borderId="0" xfId="8" applyFont="1" applyAlignment="1" applyProtection="1"/>
    <xf numFmtId="38" fontId="63" fillId="0" borderId="0" xfId="8" applyFont="1" applyFill="1" applyProtection="1">
      <alignment vertical="center"/>
    </xf>
    <xf numFmtId="38" fontId="65" fillId="0" borderId="0" xfId="8" applyFont="1" applyFill="1" applyAlignment="1" applyProtection="1">
      <alignment vertical="center"/>
    </xf>
    <xf numFmtId="38" fontId="65" fillId="0" borderId="0" xfId="8" applyFont="1" applyFill="1" applyAlignment="1" applyProtection="1">
      <alignment horizontal="center" vertical="center"/>
    </xf>
    <xf numFmtId="38" fontId="63" fillId="0" borderId="0" xfId="8" applyFont="1" applyFill="1" applyAlignment="1" applyProtection="1">
      <alignment horizontal="left" vertical="center"/>
    </xf>
    <xf numFmtId="38" fontId="67" fillId="0" borderId="0" xfId="8" applyFont="1" applyFill="1" applyAlignment="1" applyProtection="1">
      <alignment horizontal="center" vertical="center"/>
    </xf>
    <xf numFmtId="38" fontId="67" fillId="0" borderId="0" xfId="8" applyFont="1" applyFill="1" applyAlignment="1" applyProtection="1">
      <alignment horizontal="right" vertical="center"/>
    </xf>
    <xf numFmtId="38" fontId="68" fillId="0" borderId="0" xfId="8" applyFont="1" applyFill="1" applyAlignment="1" applyProtection="1">
      <alignment horizontal="center" vertical="center"/>
    </xf>
    <xf numFmtId="38" fontId="67" fillId="0" borderId="0" xfId="8" applyFont="1" applyFill="1" applyBorder="1" applyAlignment="1" applyProtection="1">
      <alignment shrinkToFit="1"/>
    </xf>
    <xf numFmtId="38" fontId="67" fillId="0" borderId="0" xfId="8" applyFont="1" applyFill="1" applyBorder="1" applyAlignment="1" applyProtection="1">
      <alignment vertical="center" shrinkToFit="1"/>
    </xf>
    <xf numFmtId="38" fontId="67" fillId="0" borderId="1" xfId="8" applyFont="1" applyFill="1" applyBorder="1" applyAlignment="1" applyProtection="1">
      <alignment vertical="center"/>
    </xf>
    <xf numFmtId="38" fontId="67" fillId="0" borderId="1" xfId="8" applyFont="1" applyFill="1" applyBorder="1" applyAlignment="1" applyProtection="1">
      <alignment shrinkToFit="1"/>
    </xf>
    <xf numFmtId="38" fontId="67" fillId="0" borderId="1" xfId="8" applyFont="1" applyFill="1" applyBorder="1" applyAlignment="1" applyProtection="1">
      <alignment vertical="center" shrinkToFit="1"/>
    </xf>
    <xf numFmtId="38" fontId="6" fillId="0" borderId="0" xfId="8" applyFont="1" applyAlignment="1" applyProtection="1">
      <alignment horizontal="center" vertical="center"/>
    </xf>
    <xf numFmtId="38" fontId="63" fillId="0" borderId="2" xfId="8" applyFont="1" applyBorder="1" applyAlignment="1" applyProtection="1">
      <alignment horizontal="center" vertical="center"/>
    </xf>
    <xf numFmtId="38" fontId="63" fillId="0" borderId="2" xfId="8" applyFont="1" applyBorder="1" applyProtection="1">
      <alignment vertical="center"/>
    </xf>
    <xf numFmtId="38" fontId="13" fillId="0" borderId="0" xfId="1" applyFont="1" applyBorder="1" applyAlignment="1" applyProtection="1">
      <alignment horizontal="left" vertical="center"/>
    </xf>
    <xf numFmtId="0" fontId="22" fillId="3" borderId="0" xfId="2" applyFill="1" applyBorder="1" applyAlignment="1" applyProtection="1">
      <alignment horizontal="right" vertical="center"/>
    </xf>
    <xf numFmtId="0" fontId="6" fillId="6" borderId="5" xfId="6" applyFont="1" applyFill="1" applyBorder="1" applyAlignment="1" applyProtection="1">
      <alignment horizontal="center" vertical="center"/>
    </xf>
    <xf numFmtId="0" fontId="6" fillId="6" borderId="5" xfId="6" applyFont="1" applyFill="1" applyBorder="1" applyAlignment="1" applyProtection="1">
      <alignment horizontal="center" vertical="center" wrapText="1"/>
    </xf>
    <xf numFmtId="38" fontId="58" fillId="0" borderId="0" xfId="1" applyFont="1" applyBorder="1" applyAlignment="1" applyProtection="1">
      <alignment horizontal="center" vertical="center"/>
    </xf>
    <xf numFmtId="38" fontId="6" fillId="0" borderId="0" xfId="1" applyFont="1" applyBorder="1" applyAlignment="1" applyProtection="1">
      <alignment horizontal="center" vertical="center"/>
    </xf>
    <xf numFmtId="38" fontId="58" fillId="0" borderId="2" xfId="1" applyFont="1" applyBorder="1" applyAlignment="1" applyProtection="1">
      <alignment horizontal="center" vertical="center" wrapText="1"/>
    </xf>
    <xf numFmtId="38" fontId="6" fillId="0" borderId="0" xfId="1" applyFont="1" applyBorder="1" applyAlignment="1" applyProtection="1">
      <alignment horizontal="left" vertical="center"/>
    </xf>
    <xf numFmtId="0" fontId="6" fillId="3" borderId="95" xfId="6" applyFont="1" applyFill="1" applyBorder="1" applyAlignment="1" applyProtection="1">
      <alignment horizontal="center" vertical="center"/>
    </xf>
    <xf numFmtId="38" fontId="6" fillId="3" borderId="93" xfId="1" applyFont="1" applyFill="1" applyBorder="1" applyAlignment="1" applyProtection="1">
      <alignment vertical="center"/>
    </xf>
    <xf numFmtId="38" fontId="58" fillId="0" borderId="93" xfId="1" applyFont="1" applyBorder="1" applyAlignment="1" applyProtection="1">
      <alignment vertical="center"/>
    </xf>
    <xf numFmtId="38" fontId="6" fillId="0" borderId="1" xfId="1" applyFont="1" applyFill="1" applyBorder="1" applyAlignment="1" applyProtection="1">
      <alignment vertical="center"/>
    </xf>
    <xf numFmtId="38" fontId="6" fillId="3" borderId="0" xfId="1" applyFont="1" applyFill="1" applyBorder="1" applyAlignment="1" applyProtection="1">
      <alignment horizontal="center" vertical="center"/>
    </xf>
    <xf numFmtId="38" fontId="58" fillId="2" borderId="2" xfId="1" applyFont="1" applyFill="1" applyBorder="1" applyAlignment="1" applyProtection="1">
      <alignment horizontal="center" vertical="center" shrinkToFit="1"/>
      <protection locked="0"/>
    </xf>
    <xf numFmtId="49" fontId="58" fillId="2" borderId="2" xfId="1" applyNumberFormat="1" applyFont="1" applyFill="1" applyBorder="1" applyAlignment="1" applyProtection="1">
      <alignment horizontal="center" vertical="center" shrinkToFit="1"/>
      <protection locked="0"/>
    </xf>
    <xf numFmtId="179" fontId="58" fillId="2" borderId="2" xfId="1" applyNumberFormat="1" applyFont="1" applyFill="1" applyBorder="1" applyAlignment="1" applyProtection="1">
      <alignment horizontal="right" vertical="center"/>
      <protection locked="0"/>
    </xf>
    <xf numFmtId="38" fontId="14" fillId="3" borderId="2" xfId="1" applyFont="1" applyFill="1" applyBorder="1" applyAlignment="1" applyProtection="1">
      <alignment horizontal="center" vertical="center" wrapText="1"/>
    </xf>
    <xf numFmtId="38" fontId="6" fillId="3" borderId="0" xfId="1" applyFont="1" applyFill="1" applyBorder="1" applyAlignment="1" applyProtection="1">
      <alignment horizontal="left" vertical="center"/>
    </xf>
    <xf numFmtId="38" fontId="6" fillId="0" borderId="2" xfId="1" applyFont="1" applyFill="1" applyBorder="1" applyAlignment="1" applyProtection="1">
      <alignment vertical="center" wrapText="1"/>
    </xf>
    <xf numFmtId="38" fontId="58" fillId="0" borderId="0" xfId="1" applyFont="1" applyFill="1" applyBorder="1" applyAlignment="1" applyProtection="1">
      <alignment horizontal="center"/>
    </xf>
    <xf numFmtId="38" fontId="78" fillId="0" borderId="0" xfId="1" applyFont="1" applyBorder="1" applyAlignment="1" applyProtection="1">
      <alignment wrapText="1"/>
    </xf>
    <xf numFmtId="38" fontId="20" fillId="0" borderId="3" xfId="1" applyFont="1" applyBorder="1" applyAlignment="1" applyProtection="1">
      <alignment horizontal="center" vertical="center" wrapText="1"/>
    </xf>
    <xf numFmtId="38" fontId="20" fillId="0" borderId="0" xfId="1" applyFont="1" applyFill="1" applyBorder="1" applyAlignment="1" applyProtection="1">
      <alignment vertical="center"/>
    </xf>
    <xf numFmtId="38" fontId="21" fillId="0" borderId="4" xfId="9" applyNumberFormat="1" applyFont="1" applyFill="1" applyBorder="1" applyAlignment="1" applyProtection="1">
      <alignment horizontal="right" vertical="center"/>
    </xf>
    <xf numFmtId="0" fontId="9" fillId="0" borderId="4" xfId="9" applyFont="1" applyFill="1" applyBorder="1" applyAlignment="1" applyProtection="1">
      <alignment horizontal="center" vertical="center" wrapText="1"/>
    </xf>
    <xf numFmtId="0" fontId="56" fillId="8" borderId="2" xfId="9" applyFont="1" applyFill="1" applyBorder="1" applyAlignment="1" applyProtection="1">
      <alignment horizontal="center" vertical="center" wrapText="1"/>
    </xf>
    <xf numFmtId="0" fontId="9" fillId="0" borderId="1" xfId="9" applyFont="1" applyBorder="1" applyAlignment="1" applyProtection="1">
      <alignment horizontal="center" vertical="center"/>
    </xf>
    <xf numFmtId="38" fontId="37" fillId="0" borderId="0" xfId="8" applyFont="1" applyAlignment="1" applyProtection="1">
      <alignment vertical="center"/>
    </xf>
    <xf numFmtId="38" fontId="63" fillId="0" borderId="0" xfId="8" applyFont="1" applyAlignment="1" applyProtection="1">
      <alignment vertical="center"/>
    </xf>
    <xf numFmtId="38" fontId="13" fillId="0" borderId="2" xfId="1" applyFont="1" applyFill="1" applyBorder="1" applyAlignment="1" applyProtection="1">
      <alignment horizontal="center" vertical="center" wrapText="1" shrinkToFit="1"/>
    </xf>
    <xf numFmtId="38" fontId="13" fillId="0" borderId="2" xfId="1" applyFont="1" applyFill="1" applyBorder="1" applyAlignment="1" applyProtection="1">
      <alignment horizontal="center" vertical="center" wrapText="1"/>
    </xf>
    <xf numFmtId="38" fontId="13" fillId="0" borderId="4" xfId="1" applyFont="1" applyFill="1" applyBorder="1" applyAlignment="1" applyProtection="1">
      <alignment horizontal="center" vertical="center" wrapText="1"/>
    </xf>
    <xf numFmtId="38" fontId="13" fillId="0" borderId="3" xfId="1" applyFont="1" applyFill="1" applyBorder="1" applyAlignment="1" applyProtection="1">
      <alignment horizontal="center" vertical="center" wrapText="1"/>
    </xf>
    <xf numFmtId="38" fontId="6" fillId="0" borderId="5" xfId="1" applyFont="1" applyBorder="1" applyAlignment="1" applyProtection="1">
      <alignment vertical="center"/>
    </xf>
    <xf numFmtId="38" fontId="6" fillId="0" borderId="116" xfId="1" applyFont="1" applyBorder="1" applyAlignment="1" applyProtection="1">
      <alignment horizontal="center" vertical="center"/>
    </xf>
    <xf numFmtId="38" fontId="58" fillId="0" borderId="29" xfId="1" applyFont="1" applyBorder="1" applyAlignment="1" applyProtection="1">
      <alignment horizontal="center" vertical="center" shrinkToFit="1"/>
    </xf>
    <xf numFmtId="38" fontId="58" fillId="0" borderId="41" xfId="1" applyFont="1" applyBorder="1" applyAlignment="1" applyProtection="1">
      <alignment horizontal="center" vertical="center" shrinkToFit="1"/>
    </xf>
    <xf numFmtId="38" fontId="13" fillId="0" borderId="21" xfId="1" applyFont="1" applyBorder="1" applyAlignment="1" applyProtection="1">
      <alignment horizontal="right" vertical="center" shrinkToFit="1"/>
    </xf>
    <xf numFmtId="38" fontId="13" fillId="3" borderId="21" xfId="1" applyFont="1" applyFill="1" applyBorder="1" applyAlignment="1" applyProtection="1">
      <alignment horizontal="right" vertical="center" shrinkToFit="1"/>
    </xf>
    <xf numFmtId="38" fontId="13" fillId="3" borderId="43" xfId="1" applyFont="1" applyFill="1" applyBorder="1" applyAlignment="1" applyProtection="1">
      <alignment horizontal="right" vertical="center" shrinkToFit="1"/>
    </xf>
    <xf numFmtId="38" fontId="13" fillId="0" borderId="45" xfId="1" applyFont="1" applyBorder="1" applyAlignment="1" applyProtection="1">
      <alignment horizontal="right" vertical="center" shrinkToFit="1"/>
    </xf>
    <xf numFmtId="38" fontId="13" fillId="3" borderId="45" xfId="1" applyFont="1" applyFill="1" applyBorder="1" applyAlignment="1" applyProtection="1">
      <alignment horizontal="right" vertical="center" shrinkToFit="1"/>
    </xf>
    <xf numFmtId="38" fontId="13" fillId="3" borderId="46" xfId="1" applyFont="1" applyFill="1" applyBorder="1" applyAlignment="1" applyProtection="1">
      <alignment horizontal="right" vertical="center" shrinkToFit="1"/>
    </xf>
    <xf numFmtId="38" fontId="13" fillId="0" borderId="47" xfId="1" applyFont="1" applyBorder="1" applyAlignment="1" applyProtection="1">
      <alignment horizontal="right" vertical="center" shrinkToFit="1"/>
    </xf>
    <xf numFmtId="38" fontId="13" fillId="3" borderId="47" xfId="1" applyFont="1" applyFill="1" applyBorder="1" applyAlignment="1" applyProtection="1">
      <alignment horizontal="right" vertical="center" shrinkToFit="1"/>
    </xf>
    <xf numFmtId="38" fontId="13" fillId="3" borderId="48" xfId="1" applyFont="1" applyFill="1" applyBorder="1" applyAlignment="1" applyProtection="1">
      <alignment horizontal="right" vertical="center" shrinkToFit="1"/>
    </xf>
    <xf numFmtId="38" fontId="13" fillId="0" borderId="13" xfId="1" applyFont="1" applyFill="1" applyBorder="1" applyAlignment="1" applyProtection="1">
      <alignment horizontal="right" vertical="center" shrinkToFit="1"/>
    </xf>
    <xf numFmtId="38" fontId="13" fillId="0" borderId="18" xfId="1" applyFont="1" applyFill="1" applyBorder="1" applyAlignment="1" applyProtection="1">
      <alignment horizontal="right" vertical="center" shrinkToFit="1"/>
    </xf>
    <xf numFmtId="38" fontId="13" fillId="3" borderId="19" xfId="1" applyFont="1" applyFill="1" applyBorder="1" applyAlignment="1" applyProtection="1">
      <alignment horizontal="right" vertical="center" shrinkToFit="1"/>
    </xf>
    <xf numFmtId="38" fontId="13" fillId="3" borderId="49" xfId="1" applyFont="1" applyFill="1" applyBorder="1" applyAlignment="1" applyProtection="1">
      <alignment horizontal="right" vertical="center" shrinkToFit="1"/>
    </xf>
    <xf numFmtId="38" fontId="13" fillId="3" borderId="29" xfId="1" applyFont="1" applyFill="1" applyBorder="1" applyAlignment="1" applyProtection="1">
      <alignment horizontal="right" vertical="center" shrinkToFit="1"/>
    </xf>
    <xf numFmtId="38" fontId="13" fillId="3" borderId="50" xfId="1" applyFont="1" applyFill="1" applyBorder="1" applyAlignment="1" applyProtection="1">
      <alignment horizontal="right" vertical="center" shrinkToFit="1"/>
    </xf>
    <xf numFmtId="38" fontId="13" fillId="0" borderId="52" xfId="1" applyFont="1" applyBorder="1" applyAlignment="1" applyProtection="1">
      <alignment horizontal="right" vertical="center" shrinkToFit="1"/>
    </xf>
    <xf numFmtId="38" fontId="13" fillId="3" borderId="52" xfId="1" applyFont="1" applyFill="1" applyBorder="1" applyAlignment="1" applyProtection="1">
      <alignment horizontal="right" vertical="center" shrinkToFit="1"/>
    </xf>
    <xf numFmtId="38" fontId="13" fillId="0" borderId="46" xfId="1" applyFont="1" applyBorder="1" applyAlignment="1" applyProtection="1">
      <alignment horizontal="right" vertical="center" shrinkToFit="1"/>
    </xf>
    <xf numFmtId="38" fontId="13" fillId="0" borderId="29" xfId="1" applyFont="1" applyBorder="1" applyAlignment="1" applyProtection="1">
      <alignment horizontal="right" vertical="center" shrinkToFit="1"/>
    </xf>
    <xf numFmtId="38" fontId="13" fillId="0" borderId="39" xfId="1" applyFont="1" applyBorder="1" applyAlignment="1" applyProtection="1">
      <alignment horizontal="right" vertical="center" shrinkToFit="1"/>
    </xf>
    <xf numFmtId="38" fontId="13" fillId="0" borderId="18" xfId="1" applyFont="1" applyBorder="1" applyAlignment="1" applyProtection="1">
      <alignment horizontal="right" vertical="center" shrinkToFit="1"/>
    </xf>
    <xf numFmtId="38" fontId="13" fillId="0" borderId="39" xfId="1" applyFont="1" applyFill="1" applyBorder="1" applyAlignment="1" applyProtection="1">
      <alignment horizontal="right" vertical="center" shrinkToFit="1"/>
    </xf>
    <xf numFmtId="38" fontId="13" fillId="0" borderId="7" xfId="1" applyFont="1" applyFill="1" applyBorder="1" applyAlignment="1" applyProtection="1">
      <alignment horizontal="right" vertical="center" shrinkToFit="1"/>
    </xf>
    <xf numFmtId="38" fontId="13" fillId="0" borderId="7" xfId="1" applyFont="1" applyBorder="1" applyAlignment="1" applyProtection="1">
      <alignment horizontal="right" vertical="center" shrinkToFit="1"/>
    </xf>
    <xf numFmtId="0" fontId="6" fillId="6" borderId="2" xfId="6" applyFont="1" applyFill="1" applyBorder="1" applyAlignment="1" applyProtection="1">
      <alignment horizontal="center" vertical="center"/>
    </xf>
    <xf numFmtId="0" fontId="6" fillId="6" borderId="2" xfId="6" applyFont="1" applyFill="1" applyBorder="1" applyAlignment="1" applyProtection="1">
      <alignment horizontal="center" vertical="center" wrapText="1"/>
    </xf>
    <xf numFmtId="38" fontId="58" fillId="0" borderId="3" xfId="1" applyFont="1" applyBorder="1" applyAlignment="1" applyProtection="1">
      <alignment horizontal="center" vertical="center" wrapText="1"/>
    </xf>
    <xf numFmtId="38" fontId="20" fillId="11" borderId="2" xfId="1" applyFont="1" applyFill="1" applyBorder="1" applyAlignment="1" applyProtection="1">
      <alignment horizontal="center" vertical="center"/>
    </xf>
    <xf numFmtId="38" fontId="75" fillId="11" borderId="2" xfId="1" applyFont="1" applyFill="1" applyBorder="1" applyAlignment="1" applyProtection="1">
      <alignment vertical="center"/>
    </xf>
    <xf numFmtId="38" fontId="58" fillId="11" borderId="3" xfId="1" applyFont="1" applyFill="1" applyBorder="1" applyAlignment="1" applyProtection="1">
      <alignment vertical="center"/>
    </xf>
    <xf numFmtId="38" fontId="58" fillId="11" borderId="2" xfId="1" applyFont="1" applyFill="1" applyBorder="1" applyAlignment="1" applyProtection="1">
      <alignment vertical="center"/>
    </xf>
    <xf numFmtId="38" fontId="58" fillId="11" borderId="2" xfId="1" applyFont="1" applyFill="1" applyBorder="1" applyAlignment="1" applyProtection="1">
      <alignment horizontal="right" vertical="center"/>
    </xf>
    <xf numFmtId="38" fontId="58" fillId="0" borderId="3" xfId="1" applyFont="1" applyBorder="1" applyAlignment="1" applyProtection="1">
      <alignment vertical="center"/>
    </xf>
    <xf numFmtId="38" fontId="58" fillId="0" borderId="0" xfId="1" applyFont="1" applyAlignment="1" applyProtection="1">
      <alignment wrapText="1"/>
    </xf>
    <xf numFmtId="38" fontId="20" fillId="0" borderId="0" xfId="1" applyFont="1" applyFill="1" applyBorder="1" applyAlignment="1" applyProtection="1">
      <alignment vertical="center" wrapText="1"/>
    </xf>
    <xf numFmtId="38" fontId="58" fillId="0" borderId="0" xfId="1" applyFont="1" applyBorder="1" applyAlignment="1" applyProtection="1">
      <alignment horizontal="left" vertical="center"/>
    </xf>
    <xf numFmtId="49" fontId="6" fillId="6" borderId="2" xfId="6" applyNumberFormat="1" applyFont="1" applyFill="1" applyBorder="1" applyAlignment="1" applyProtection="1">
      <alignment horizontal="center" vertical="center"/>
    </xf>
    <xf numFmtId="38" fontId="58" fillId="0" borderId="2" xfId="1" applyFont="1" applyFill="1" applyBorder="1" applyAlignment="1" applyProtection="1">
      <alignment horizontal="center" vertical="center" shrinkToFit="1"/>
    </xf>
    <xf numFmtId="38" fontId="58" fillId="0" borderId="2" xfId="1" applyFont="1" applyBorder="1" applyAlignment="1" applyProtection="1">
      <alignment horizontal="center" vertical="center" shrinkToFit="1"/>
    </xf>
    <xf numFmtId="38" fontId="58" fillId="3" borderId="0" xfId="1" applyFont="1" applyFill="1" applyBorder="1" applyAlignment="1" applyProtection="1">
      <alignment vertical="center"/>
    </xf>
    <xf numFmtId="38" fontId="58" fillId="0" borderId="2" xfId="1" applyFont="1" applyFill="1" applyBorder="1" applyAlignment="1" applyProtection="1">
      <alignment vertical="center" shrinkToFit="1"/>
    </xf>
    <xf numFmtId="38" fontId="58" fillId="2" borderId="2" xfId="1" applyFont="1" applyFill="1" applyBorder="1" applyAlignment="1" applyProtection="1">
      <alignment vertical="center" shrinkToFit="1"/>
      <protection locked="0"/>
    </xf>
    <xf numFmtId="38" fontId="58" fillId="3" borderId="2" xfId="1" applyFont="1" applyFill="1" applyBorder="1" applyAlignment="1" applyProtection="1">
      <alignment vertical="center" shrinkToFit="1"/>
    </xf>
    <xf numFmtId="38" fontId="58" fillId="0" borderId="5" xfId="1" applyFont="1" applyFill="1" applyBorder="1" applyAlignment="1" applyProtection="1">
      <alignment vertical="center" shrinkToFit="1"/>
    </xf>
    <xf numFmtId="38" fontId="58" fillId="2" borderId="114" xfId="1" applyFont="1" applyFill="1" applyBorder="1" applyAlignment="1" applyProtection="1">
      <alignment vertical="center" shrinkToFit="1"/>
      <protection locked="0"/>
    </xf>
    <xf numFmtId="38" fontId="58" fillId="3" borderId="114" xfId="1" applyFont="1" applyFill="1" applyBorder="1" applyAlignment="1" applyProtection="1">
      <alignment vertical="center" shrinkToFit="1"/>
    </xf>
    <xf numFmtId="38" fontId="58" fillId="0" borderId="116" xfId="1" applyFont="1" applyBorder="1" applyAlignment="1" applyProtection="1">
      <alignment vertical="center" shrinkToFit="1"/>
    </xf>
    <xf numFmtId="38" fontId="58" fillId="0" borderId="117" xfId="1" applyFont="1" applyBorder="1" applyAlignment="1" applyProtection="1">
      <alignment vertical="center" shrinkToFit="1"/>
    </xf>
    <xf numFmtId="38" fontId="58" fillId="0" borderId="118" xfId="1" applyFont="1" applyBorder="1" applyAlignment="1" applyProtection="1">
      <alignment vertical="center" shrinkToFit="1"/>
    </xf>
    <xf numFmtId="38" fontId="13" fillId="0" borderId="93" xfId="1" applyFont="1" applyFill="1" applyBorder="1" applyAlignment="1" applyProtection="1">
      <alignment horizontal="center" vertical="center" wrapText="1"/>
    </xf>
    <xf numFmtId="179" fontId="58" fillId="0" borderId="8" xfId="1" applyNumberFormat="1" applyFont="1" applyFill="1" applyBorder="1" applyAlignment="1" applyProtection="1">
      <alignment horizontal="center" vertical="center"/>
    </xf>
    <xf numFmtId="38" fontId="6" fillId="0" borderId="0" xfId="1" applyFont="1" applyFill="1" applyBorder="1" applyAlignment="1" applyProtection="1">
      <alignment vertical="top"/>
    </xf>
    <xf numFmtId="179" fontId="58" fillId="2" borderId="93" xfId="1" applyNumberFormat="1" applyFont="1" applyFill="1" applyBorder="1" applyAlignment="1" applyProtection="1">
      <alignment vertical="center"/>
      <protection locked="0"/>
    </xf>
    <xf numFmtId="38" fontId="85" fillId="0" borderId="94" xfId="1" applyFont="1" applyFill="1" applyBorder="1" applyAlignment="1" applyProtection="1">
      <alignment horizontal="left" vertical="center"/>
    </xf>
    <xf numFmtId="38" fontId="6" fillId="2" borderId="2" xfId="1" applyFont="1" applyFill="1" applyBorder="1" applyAlignment="1" applyProtection="1">
      <alignment horizontal="center" vertical="center"/>
      <protection locked="0"/>
    </xf>
    <xf numFmtId="38" fontId="6" fillId="3" borderId="2" xfId="1" applyFont="1" applyFill="1" applyBorder="1" applyAlignment="1" applyProtection="1">
      <alignment horizontal="center" vertical="center"/>
    </xf>
    <xf numFmtId="38" fontId="58" fillId="0" borderId="2" xfId="1" applyFont="1" applyFill="1" applyBorder="1" applyAlignment="1" applyProtection="1">
      <alignment horizontal="right" vertical="center"/>
    </xf>
    <xf numFmtId="38" fontId="6" fillId="0" borderId="2" xfId="1" applyFont="1" applyBorder="1" applyAlignment="1" applyProtection="1">
      <alignment horizontal="center" vertical="center" wrapText="1"/>
    </xf>
    <xf numFmtId="0" fontId="6" fillId="2" borderId="2" xfId="0" applyFont="1" applyFill="1" applyBorder="1" applyAlignment="1" applyProtection="1">
      <alignment horizontal="center" vertical="center" shrinkToFit="1"/>
      <protection locked="0"/>
    </xf>
    <xf numFmtId="0" fontId="6" fillId="0" borderId="0" xfId="0" applyFont="1" applyProtection="1">
      <alignment vertical="center"/>
    </xf>
    <xf numFmtId="0" fontId="5" fillId="0" borderId="0" xfId="0" applyFont="1" applyAlignment="1" applyProtection="1">
      <alignment vertical="center"/>
    </xf>
    <xf numFmtId="0" fontId="5" fillId="0" borderId="0" xfId="0" applyFont="1" applyProtection="1">
      <alignment vertical="center"/>
    </xf>
    <xf numFmtId="0" fontId="6" fillId="0" borderId="2" xfId="0" applyFont="1" applyBorder="1" applyAlignment="1" applyProtection="1">
      <alignment horizontal="center" vertical="center" wrapText="1"/>
    </xf>
    <xf numFmtId="0" fontId="6" fillId="0" borderId="0" xfId="0" applyFont="1" applyAlignment="1" applyProtection="1">
      <alignment horizontal="center" vertical="center"/>
    </xf>
    <xf numFmtId="0" fontId="6" fillId="0" borderId="2" xfId="0" quotePrefix="1" applyFont="1" applyBorder="1" applyProtection="1">
      <alignment vertical="center"/>
    </xf>
    <xf numFmtId="49" fontId="6" fillId="0" borderId="2" xfId="0" quotePrefix="1" applyNumberFormat="1" applyFont="1" applyBorder="1" applyProtection="1">
      <alignment vertical="center"/>
    </xf>
    <xf numFmtId="0" fontId="0" fillId="0" borderId="0" xfId="0" applyProtection="1">
      <alignment vertical="center"/>
    </xf>
    <xf numFmtId="0" fontId="9" fillId="0" borderId="0" xfId="9" applyFont="1" applyFill="1" applyBorder="1" applyAlignment="1" applyProtection="1">
      <alignment vertical="center"/>
    </xf>
    <xf numFmtId="0" fontId="9" fillId="0" borderId="1" xfId="9" applyFont="1" applyFill="1" applyBorder="1" applyAlignment="1" applyProtection="1">
      <alignment vertical="center" shrinkToFit="1"/>
    </xf>
    <xf numFmtId="38" fontId="37" fillId="0" borderId="0" xfId="8" applyFont="1" applyAlignment="1" applyProtection="1">
      <alignment horizontal="center" vertical="center" wrapText="1"/>
    </xf>
    <xf numFmtId="38" fontId="22" fillId="0" borderId="2" xfId="2" applyNumberFormat="1" applyFill="1" applyBorder="1" applyAlignment="1" applyProtection="1">
      <alignment horizontal="center" vertical="center" wrapText="1"/>
    </xf>
    <xf numFmtId="38" fontId="22" fillId="0" borderId="3" xfId="2" applyNumberFormat="1" applyFill="1" applyBorder="1" applyAlignment="1" applyProtection="1">
      <alignment horizontal="center" vertical="center" wrapText="1"/>
    </xf>
    <xf numFmtId="38" fontId="22" fillId="0" borderId="78" xfId="2" applyNumberFormat="1" applyFill="1" applyBorder="1" applyAlignment="1" applyProtection="1">
      <alignment horizontal="center" vertical="center" wrapText="1"/>
    </xf>
    <xf numFmtId="38" fontId="22" fillId="0" borderId="79" xfId="2" applyNumberFormat="1" applyFill="1" applyBorder="1" applyAlignment="1" applyProtection="1">
      <alignment horizontal="center" vertical="center" wrapText="1"/>
    </xf>
    <xf numFmtId="0" fontId="16" fillId="0" borderId="0" xfId="0" applyFont="1" applyProtection="1">
      <alignment vertical="center"/>
    </xf>
    <xf numFmtId="0" fontId="84" fillId="0" borderId="0" xfId="0" applyFont="1" applyAlignment="1" applyProtection="1">
      <alignment horizontal="right" vertical="center"/>
    </xf>
    <xf numFmtId="0" fontId="0" fillId="0" borderId="0" xfId="0" applyFill="1" applyBorder="1" applyAlignment="1" applyProtection="1">
      <alignment horizontal="left" vertical="center"/>
    </xf>
    <xf numFmtId="0" fontId="6" fillId="0" borderId="53" xfId="0" applyFont="1" applyBorder="1" applyAlignment="1" applyProtection="1">
      <alignment horizontal="center" vertical="center"/>
    </xf>
    <xf numFmtId="0" fontId="6" fillId="0" borderId="54" xfId="0" applyFont="1" applyBorder="1" applyAlignment="1" applyProtection="1">
      <alignment horizontal="center" vertical="center" wrapText="1"/>
    </xf>
    <xf numFmtId="0" fontId="6" fillId="0" borderId="60" xfId="0" applyFont="1" applyBorder="1" applyAlignment="1" applyProtection="1">
      <alignment horizontal="center" vertical="center" wrapText="1"/>
    </xf>
    <xf numFmtId="0" fontId="5" fillId="10" borderId="120" xfId="0" applyFont="1" applyFill="1" applyBorder="1" applyAlignment="1" applyProtection="1">
      <alignment horizontal="center" vertical="center" wrapText="1"/>
    </xf>
    <xf numFmtId="0" fontId="6" fillId="0" borderId="78" xfId="0" applyFont="1" applyBorder="1" applyAlignment="1" applyProtection="1">
      <alignment vertical="center" wrapText="1"/>
    </xf>
    <xf numFmtId="38" fontId="6" fillId="0" borderId="2" xfId="0" applyNumberFormat="1" applyFont="1" applyBorder="1" applyProtection="1">
      <alignment vertical="center"/>
    </xf>
    <xf numFmtId="38" fontId="6" fillId="0" borderId="8" xfId="0" applyNumberFormat="1" applyFont="1" applyBorder="1" applyProtection="1">
      <alignment vertical="center"/>
    </xf>
    <xf numFmtId="0" fontId="6" fillId="0" borderId="91" xfId="0" applyFont="1" applyBorder="1" applyProtection="1">
      <alignment vertical="center"/>
    </xf>
    <xf numFmtId="0" fontId="6" fillId="0" borderId="56" xfId="0" applyFont="1" applyBorder="1" applyAlignment="1" applyProtection="1">
      <alignment horizontal="right" vertical="center"/>
    </xf>
    <xf numFmtId="38" fontId="6" fillId="0" borderId="57" xfId="0" applyNumberFormat="1" applyFont="1" applyBorder="1" applyProtection="1">
      <alignment vertical="center"/>
    </xf>
    <xf numFmtId="38" fontId="6" fillId="0" borderId="92" xfId="0" applyNumberFormat="1" applyFont="1" applyBorder="1" applyProtection="1">
      <alignment vertical="center"/>
    </xf>
    <xf numFmtId="0" fontId="74" fillId="0" borderId="0" xfId="0" applyFont="1" applyProtection="1">
      <alignment vertical="center"/>
    </xf>
    <xf numFmtId="0" fontId="8" fillId="0" borderId="0" xfId="0" applyFont="1" applyProtection="1">
      <alignment vertical="center"/>
    </xf>
    <xf numFmtId="0" fontId="6" fillId="0" borderId="0" xfId="5" applyFont="1" applyFill="1" applyBorder="1" applyAlignment="1" applyProtection="1">
      <alignment vertical="center"/>
    </xf>
    <xf numFmtId="0" fontId="6" fillId="0" borderId="0" xfId="0" applyFont="1" applyAlignment="1" applyProtection="1">
      <alignment vertical="center"/>
    </xf>
    <xf numFmtId="0" fontId="6" fillId="0" borderId="0" xfId="5" applyFont="1" applyBorder="1" applyAlignment="1" applyProtection="1">
      <alignment vertical="center"/>
    </xf>
    <xf numFmtId="38" fontId="6" fillId="0" borderId="0" xfId="8" applyFont="1" applyProtection="1">
      <alignment vertical="center"/>
    </xf>
    <xf numFmtId="38" fontId="8" fillId="0" borderId="0" xfId="8" applyFont="1" applyProtection="1">
      <alignment vertical="center"/>
    </xf>
    <xf numFmtId="38" fontId="6" fillId="0" borderId="78" xfId="8" applyFont="1" applyBorder="1" applyAlignment="1" applyProtection="1">
      <alignment vertical="center" wrapText="1"/>
    </xf>
    <xf numFmtId="38" fontId="6" fillId="0" borderId="2" xfId="8" applyFont="1" applyBorder="1" applyProtection="1">
      <alignment vertical="center"/>
    </xf>
    <xf numFmtId="38" fontId="6" fillId="0" borderId="8" xfId="8" applyFont="1" applyBorder="1" applyProtection="1">
      <alignment vertical="center"/>
    </xf>
    <xf numFmtId="38" fontId="6" fillId="0" borderId="91" xfId="8" applyFont="1" applyBorder="1" applyProtection="1">
      <alignment vertical="center"/>
    </xf>
    <xf numFmtId="38" fontId="5" fillId="10" borderId="121" xfId="8" applyFont="1" applyFill="1" applyBorder="1" applyProtection="1">
      <alignment vertical="center"/>
    </xf>
    <xf numFmtId="38" fontId="6" fillId="0" borderId="8" xfId="8" applyFont="1" applyFill="1" applyBorder="1" applyProtection="1">
      <alignment vertical="center"/>
    </xf>
    <xf numFmtId="38" fontId="6" fillId="0" borderId="91" xfId="8" applyFont="1" applyFill="1" applyBorder="1" applyProtection="1">
      <alignment vertical="center"/>
    </xf>
    <xf numFmtId="38" fontId="6" fillId="0" borderId="56" xfId="8" applyFont="1" applyBorder="1" applyAlignment="1" applyProtection="1">
      <alignment horizontal="right" vertical="center"/>
    </xf>
    <xf numFmtId="38" fontId="6" fillId="0" borderId="57" xfId="8" applyFont="1" applyBorder="1" applyProtection="1">
      <alignment vertical="center"/>
    </xf>
    <xf numFmtId="38" fontId="6" fillId="0" borderId="92" xfId="8" applyFont="1" applyBorder="1" applyProtection="1">
      <alignment vertical="center"/>
    </xf>
    <xf numFmtId="38" fontId="5" fillId="10" borderId="122" xfId="8" applyFont="1" applyFill="1" applyBorder="1" applyProtection="1">
      <alignment vertical="center"/>
    </xf>
    <xf numFmtId="38" fontId="6" fillId="0" borderId="0" xfId="8" applyFont="1" applyFill="1" applyBorder="1" applyAlignment="1" applyProtection="1">
      <alignment vertical="center"/>
    </xf>
    <xf numFmtId="38" fontId="6" fillId="0" borderId="2" xfId="8" applyFont="1" applyFill="1" applyBorder="1" applyAlignment="1" applyProtection="1">
      <alignment vertical="center" wrapText="1"/>
    </xf>
    <xf numFmtId="38" fontId="6" fillId="0" borderId="2" xfId="8" applyFont="1" applyFill="1" applyBorder="1" applyAlignment="1" applyProtection="1">
      <alignment horizontal="right" vertical="center" wrapText="1"/>
    </xf>
    <xf numFmtId="38" fontId="6" fillId="0" borderId="0" xfId="8" applyFont="1" applyBorder="1" applyProtection="1">
      <alignment vertical="center"/>
    </xf>
    <xf numFmtId="38" fontId="6" fillId="0" borderId="0" xfId="8" applyFont="1" applyFill="1" applyBorder="1" applyProtection="1">
      <alignment vertical="center"/>
    </xf>
    <xf numFmtId="38" fontId="6" fillId="0" borderId="0" xfId="8" applyFont="1" applyAlignment="1" applyProtection="1">
      <alignment vertical="center"/>
    </xf>
    <xf numFmtId="38" fontId="74" fillId="0" borderId="0" xfId="8" applyFont="1" applyProtection="1">
      <alignment vertical="center"/>
    </xf>
    <xf numFmtId="38" fontId="14" fillId="0" borderId="2" xfId="8" applyFont="1" applyBorder="1" applyAlignment="1" applyProtection="1">
      <alignment horizontal="center" vertical="center" wrapText="1"/>
    </xf>
    <xf numFmtId="38" fontId="6" fillId="2" borderId="57" xfId="8" applyFont="1" applyFill="1" applyBorder="1" applyProtection="1">
      <alignment vertical="center"/>
      <protection locked="0"/>
    </xf>
    <xf numFmtId="38" fontId="6" fillId="2" borderId="2" xfId="8" applyFont="1" applyFill="1" applyBorder="1" applyProtection="1">
      <alignment vertical="center"/>
      <protection locked="0"/>
    </xf>
    <xf numFmtId="38" fontId="45" fillId="0" borderId="0" xfId="8" applyFont="1" applyProtection="1">
      <alignment vertical="center"/>
    </xf>
    <xf numFmtId="38" fontId="6" fillId="0" borderId="6" xfId="8" applyFont="1" applyBorder="1" applyProtection="1">
      <alignment vertical="center"/>
    </xf>
    <xf numFmtId="38" fontId="6" fillId="0" borderId="7" xfId="8" applyFont="1" applyBorder="1" applyProtection="1">
      <alignment vertical="center"/>
    </xf>
    <xf numFmtId="38" fontId="6" fillId="0" borderId="2" xfId="8" applyFont="1" applyBorder="1" applyAlignment="1" applyProtection="1">
      <alignment horizontal="center" vertical="center" wrapText="1" shrinkToFit="1"/>
    </xf>
    <xf numFmtId="38" fontId="6" fillId="0" borderId="2" xfId="8" applyFont="1" applyBorder="1" applyAlignment="1" applyProtection="1">
      <alignment vertical="center" wrapText="1"/>
    </xf>
    <xf numFmtId="38" fontId="6" fillId="0" borderId="2" xfId="8" applyFont="1" applyFill="1" applyBorder="1" applyProtection="1">
      <alignment vertical="center"/>
    </xf>
    <xf numFmtId="38" fontId="6" fillId="0" borderId="0" xfId="8" applyFont="1" applyFill="1" applyBorder="1" applyAlignment="1" applyProtection="1">
      <alignment vertical="center" wrapText="1"/>
    </xf>
    <xf numFmtId="38" fontId="6" fillId="0" borderId="0" xfId="8" applyFont="1" applyBorder="1" applyAlignment="1" applyProtection="1">
      <alignment vertical="center" wrapText="1"/>
    </xf>
    <xf numFmtId="0" fontId="6" fillId="0" borderId="60" xfId="0" applyFont="1" applyFill="1" applyBorder="1" applyAlignment="1" applyProtection="1">
      <alignment horizontal="center" vertical="center"/>
    </xf>
    <xf numFmtId="0" fontId="6" fillId="0" borderId="8" xfId="0" applyFont="1" applyBorder="1" applyProtection="1">
      <alignment vertical="center"/>
    </xf>
    <xf numFmtId="38" fontId="6" fillId="0" borderId="91" xfId="0" applyNumberFormat="1" applyFont="1" applyBorder="1" applyProtection="1">
      <alignment vertical="center"/>
    </xf>
    <xf numFmtId="0" fontId="6" fillId="0" borderId="8" xfId="0" applyFont="1" applyFill="1" applyBorder="1" applyProtection="1">
      <alignment vertical="center"/>
    </xf>
    <xf numFmtId="0" fontId="6" fillId="0" borderId="0" xfId="5" applyFont="1" applyAlignment="1" applyProtection="1">
      <alignment vertical="center"/>
    </xf>
    <xf numFmtId="0" fontId="6" fillId="0" borderId="2"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xf>
    <xf numFmtId="0" fontId="6" fillId="0" borderId="2" xfId="5" applyFont="1" applyBorder="1" applyAlignment="1" applyProtection="1">
      <alignment vertical="center"/>
    </xf>
    <xf numFmtId="3" fontId="6" fillId="0" borderId="0" xfId="0" applyNumberFormat="1" applyFont="1" applyBorder="1" applyAlignment="1" applyProtection="1">
      <alignment vertical="center"/>
    </xf>
    <xf numFmtId="49" fontId="6" fillId="0" borderId="0" xfId="5" applyNumberFormat="1" applyFont="1" applyBorder="1" applyAlignment="1" applyProtection="1">
      <alignment horizontal="right" vertical="center"/>
    </xf>
    <xf numFmtId="179" fontId="6" fillId="0" borderId="0" xfId="5" applyNumberFormat="1" applyFont="1" applyBorder="1" applyAlignment="1" applyProtection="1">
      <alignment horizontal="right" vertical="center"/>
    </xf>
    <xf numFmtId="0" fontId="71" fillId="0" borderId="0" xfId="4" applyFont="1" applyFill="1" applyBorder="1" applyAlignment="1" applyProtection="1">
      <alignment vertical="center"/>
    </xf>
    <xf numFmtId="0" fontId="6" fillId="0" borderId="1" xfId="5" applyFont="1" applyBorder="1" applyAlignment="1" applyProtection="1">
      <alignment vertical="center"/>
    </xf>
    <xf numFmtId="0" fontId="72" fillId="0" borderId="0" xfId="4" applyFont="1" applyFill="1" applyBorder="1" applyAlignment="1" applyProtection="1">
      <alignment vertical="center"/>
    </xf>
    <xf numFmtId="0" fontId="6" fillId="0" borderId="2" xfId="5" applyFont="1" applyBorder="1" applyAlignment="1" applyProtection="1">
      <alignment horizontal="right" vertical="center"/>
    </xf>
    <xf numFmtId="0" fontId="6" fillId="0" borderId="2" xfId="5" applyFont="1" applyBorder="1" applyAlignment="1" applyProtection="1">
      <alignment horizontal="center" vertical="center" wrapText="1" shrinkToFit="1"/>
    </xf>
    <xf numFmtId="0" fontId="37" fillId="0" borderId="94" xfId="5" applyFont="1" applyBorder="1" applyAlignment="1" applyProtection="1">
      <alignment vertical="center"/>
    </xf>
    <xf numFmtId="181" fontId="6" fillId="3" borderId="2" xfId="5" applyNumberFormat="1" applyFont="1" applyFill="1" applyBorder="1" applyAlignment="1" applyProtection="1">
      <alignment vertical="center"/>
    </xf>
    <xf numFmtId="0" fontId="38" fillId="0" borderId="0" xfId="5" applyFont="1" applyAlignment="1" applyProtection="1">
      <alignment vertical="center"/>
    </xf>
    <xf numFmtId="179" fontId="6" fillId="0" borderId="2" xfId="5" applyNumberFormat="1" applyFont="1" applyBorder="1" applyAlignment="1" applyProtection="1">
      <alignment vertical="center"/>
    </xf>
    <xf numFmtId="0" fontId="37" fillId="0" borderId="0" xfId="5" applyFont="1" applyAlignment="1" applyProtection="1">
      <alignment vertical="center"/>
    </xf>
    <xf numFmtId="0" fontId="6" fillId="2" borderId="2" xfId="0" applyFont="1" applyFill="1" applyBorder="1" applyAlignment="1" applyProtection="1">
      <alignment vertical="center"/>
      <protection locked="0"/>
    </xf>
    <xf numFmtId="0" fontId="6" fillId="0" borderId="78" xfId="0" applyFont="1" applyBorder="1" applyProtection="1">
      <alignment vertical="center"/>
    </xf>
    <xf numFmtId="38" fontId="6" fillId="0" borderId="3" xfId="8" applyFont="1" applyBorder="1" applyProtection="1">
      <alignment vertical="center"/>
    </xf>
    <xf numFmtId="38" fontId="5" fillId="10" borderId="123" xfId="8" applyFont="1" applyFill="1" applyBorder="1" applyProtection="1">
      <alignment vertical="center"/>
    </xf>
    <xf numFmtId="38" fontId="6" fillId="0" borderId="131" xfId="8" applyFont="1" applyBorder="1" applyProtection="1">
      <alignment vertical="center"/>
    </xf>
    <xf numFmtId="0" fontId="6" fillId="0" borderId="0" xfId="0" applyFont="1" applyBorder="1" applyAlignment="1" applyProtection="1">
      <alignment horizontal="right" vertical="center"/>
    </xf>
    <xf numFmtId="38" fontId="6" fillId="0" borderId="0" xfId="0" applyNumberFormat="1" applyFont="1" applyBorder="1" applyProtection="1">
      <alignment vertical="center"/>
    </xf>
    <xf numFmtId="0" fontId="6" fillId="0" borderId="0" xfId="0" applyFont="1" applyBorder="1" applyAlignment="1" applyProtection="1">
      <alignment horizontal="left" vertical="center"/>
    </xf>
    <xf numFmtId="38" fontId="58" fillId="0" borderId="10" xfId="1" applyFont="1" applyBorder="1" applyAlignment="1" applyProtection="1">
      <alignment horizontal="center" vertical="center" wrapText="1"/>
    </xf>
    <xf numFmtId="38" fontId="58" fillId="0" borderId="5" xfId="1" applyFont="1" applyBorder="1" applyAlignment="1" applyProtection="1">
      <alignment horizontal="center" vertical="center" wrapText="1"/>
    </xf>
    <xf numFmtId="38" fontId="58" fillId="0" borderId="11" xfId="1" applyFont="1" applyBorder="1" applyAlignment="1" applyProtection="1">
      <alignment horizontal="center" vertical="center" wrapText="1"/>
    </xf>
    <xf numFmtId="38" fontId="6" fillId="0" borderId="5" xfId="1" applyFont="1" applyBorder="1" applyAlignment="1" applyProtection="1">
      <alignment horizontal="center" vertical="center" wrapText="1"/>
    </xf>
    <xf numFmtId="0" fontId="6" fillId="0" borderId="2" xfId="0" applyFont="1" applyBorder="1" applyProtection="1">
      <alignment vertical="center"/>
    </xf>
    <xf numFmtId="0" fontId="6" fillId="0" borderId="0" xfId="0" applyFont="1" applyBorder="1" applyProtection="1">
      <alignment vertical="center"/>
    </xf>
    <xf numFmtId="0" fontId="6" fillId="2" borderId="2" xfId="0" applyFont="1" applyFill="1" applyBorder="1" applyProtection="1">
      <alignment vertical="center"/>
      <protection locked="0"/>
    </xf>
    <xf numFmtId="0" fontId="6" fillId="0" borderId="54" xfId="0" applyFont="1" applyBorder="1" applyAlignment="1" applyProtection="1">
      <alignment horizontal="center" vertical="center"/>
    </xf>
    <xf numFmtId="0" fontId="6" fillId="0" borderId="60" xfId="0" applyFont="1" applyBorder="1" applyAlignment="1" applyProtection="1">
      <alignment horizontal="center" vertical="center"/>
    </xf>
    <xf numFmtId="38" fontId="6" fillId="0" borderId="0" xfId="1" applyFont="1" applyFill="1" applyBorder="1" applyAlignment="1" applyProtection="1">
      <alignment horizontal="center" vertical="center" wrapText="1"/>
    </xf>
    <xf numFmtId="38" fontId="74" fillId="0" borderId="0" xfId="1" applyFont="1" applyFill="1" applyProtection="1"/>
    <xf numFmtId="38" fontId="6" fillId="0" borderId="53" xfId="8" applyFont="1" applyBorder="1" applyAlignment="1" applyProtection="1">
      <alignment horizontal="center" vertical="center"/>
    </xf>
    <xf numFmtId="38" fontId="58" fillId="0" borderId="3" xfId="8" applyFont="1" applyFill="1" applyBorder="1" applyAlignment="1" applyProtection="1">
      <alignment horizontal="center" vertical="center" wrapText="1"/>
    </xf>
    <xf numFmtId="38" fontId="58" fillId="0" borderId="96" xfId="8" applyFont="1" applyFill="1" applyBorder="1" applyAlignment="1" applyProtection="1">
      <alignment horizontal="right" vertical="center" wrapText="1"/>
    </xf>
    <xf numFmtId="38" fontId="58" fillId="0" borderId="33" xfId="8" applyFont="1" applyFill="1" applyBorder="1" applyAlignment="1" applyProtection="1">
      <alignment horizontal="right" vertical="center" wrapText="1"/>
    </xf>
    <xf numFmtId="38" fontId="58" fillId="0" borderId="90" xfId="8" applyFont="1" applyFill="1" applyBorder="1" applyAlignment="1" applyProtection="1">
      <alignment horizontal="right" vertical="center" wrapText="1"/>
    </xf>
    <xf numFmtId="38" fontId="6" fillId="0" borderId="125" xfId="8" applyFont="1" applyFill="1" applyBorder="1" applyProtection="1">
      <alignment vertical="center"/>
    </xf>
    <xf numFmtId="38" fontId="6" fillId="0" borderId="9" xfId="8" applyFont="1" applyFill="1" applyBorder="1" applyProtection="1">
      <alignment vertical="center"/>
    </xf>
    <xf numFmtId="38" fontId="6" fillId="0" borderId="127" xfId="8" applyFont="1" applyFill="1" applyBorder="1" applyProtection="1">
      <alignment vertical="center"/>
    </xf>
    <xf numFmtId="38" fontId="6" fillId="0" borderId="128" xfId="8" applyFont="1" applyFill="1" applyBorder="1" applyProtection="1">
      <alignment vertical="center"/>
    </xf>
    <xf numFmtId="38" fontId="6" fillId="0" borderId="129" xfId="8" applyFont="1" applyFill="1" applyBorder="1" applyProtection="1">
      <alignment vertical="center"/>
    </xf>
    <xf numFmtId="38" fontId="6" fillId="0" borderId="126" xfId="8" applyFont="1" applyFill="1" applyBorder="1" applyProtection="1">
      <alignment vertical="center"/>
    </xf>
    <xf numFmtId="38" fontId="6" fillId="0" borderId="118" xfId="8" applyFont="1" applyFill="1" applyBorder="1" applyProtection="1">
      <alignment vertical="center"/>
    </xf>
    <xf numFmtId="38" fontId="6" fillId="10" borderId="122" xfId="8" applyFont="1" applyFill="1" applyBorder="1" applyProtection="1">
      <alignment vertical="center"/>
    </xf>
    <xf numFmtId="38" fontId="58" fillId="0" borderId="0" xfId="8" applyFont="1" applyAlignment="1" applyProtection="1">
      <alignment vertical="center"/>
    </xf>
    <xf numFmtId="38" fontId="6" fillId="0" borderId="0" xfId="8" applyFont="1" applyBorder="1" applyAlignment="1" applyProtection="1">
      <alignment vertical="center"/>
    </xf>
    <xf numFmtId="38" fontId="58" fillId="0" borderId="2" xfId="8" applyFont="1" applyBorder="1" applyAlignment="1" applyProtection="1">
      <alignment vertical="center"/>
    </xf>
    <xf numFmtId="38" fontId="58" fillId="0" borderId="0" xfId="8" applyFont="1" applyBorder="1" applyAlignment="1" applyProtection="1">
      <alignment vertical="center"/>
    </xf>
    <xf numFmtId="38" fontId="58" fillId="0" borderId="0" xfId="8" applyFont="1" applyBorder="1" applyAlignment="1" applyProtection="1">
      <alignment horizontal="left" vertical="center"/>
    </xf>
    <xf numFmtId="38" fontId="58" fillId="0" borderId="0" xfId="8" applyFont="1" applyBorder="1" applyAlignment="1" applyProtection="1">
      <alignment horizontal="center" vertical="center"/>
    </xf>
    <xf numFmtId="38" fontId="58" fillId="0" borderId="3" xfId="8" applyFont="1" applyFill="1" applyBorder="1" applyAlignment="1" applyProtection="1">
      <alignment horizontal="right" vertical="center" wrapText="1"/>
    </xf>
    <xf numFmtId="38" fontId="6" fillId="0" borderId="2" xfId="8" applyFont="1" applyBorder="1" applyAlignment="1" applyProtection="1">
      <alignment vertical="center"/>
    </xf>
    <xf numFmtId="38" fontId="6" fillId="0" borderId="0" xfId="8" applyFont="1" applyAlignment="1" applyProtection="1">
      <alignment horizontal="right" vertical="center"/>
    </xf>
    <xf numFmtId="38" fontId="58" fillId="0" borderId="2" xfId="8" applyFont="1" applyBorder="1" applyAlignment="1" applyProtection="1">
      <alignment horizontal="center" vertical="center" wrapText="1"/>
    </xf>
    <xf numFmtId="38" fontId="58" fillId="0" borderId="2" xfId="8" applyFont="1" applyBorder="1" applyAlignment="1" applyProtection="1">
      <alignment horizontal="center" vertical="center"/>
    </xf>
    <xf numFmtId="38" fontId="58" fillId="0" borderId="8" xfId="8" applyFont="1" applyFill="1" applyBorder="1" applyAlignment="1" applyProtection="1">
      <alignment vertical="center"/>
    </xf>
    <xf numFmtId="38" fontId="58" fillId="0" borderId="8" xfId="8" applyFont="1" applyBorder="1" applyAlignment="1" applyProtection="1">
      <alignment vertical="center"/>
    </xf>
    <xf numFmtId="38" fontId="58" fillId="0" borderId="2" xfId="8" applyFont="1" applyFill="1" applyBorder="1" applyAlignment="1" applyProtection="1">
      <alignment horizontal="center" vertical="center" wrapText="1"/>
    </xf>
    <xf numFmtId="38" fontId="6" fillId="0" borderId="2" xfId="8" applyFont="1" applyBorder="1" applyAlignment="1" applyProtection="1">
      <alignment horizontal="right" vertical="center"/>
    </xf>
    <xf numFmtId="38" fontId="6" fillId="0" borderId="124" xfId="8" applyFont="1" applyBorder="1" applyProtection="1">
      <alignment vertical="center"/>
    </xf>
    <xf numFmtId="38" fontId="6" fillId="0" borderId="58" xfId="8" applyFont="1" applyBorder="1" applyProtection="1">
      <alignment vertical="center"/>
    </xf>
    <xf numFmtId="38" fontId="58" fillId="0" borderId="95" xfId="1" applyFont="1" applyBorder="1" applyAlignment="1" applyProtection="1">
      <alignment horizontal="left" vertical="center"/>
    </xf>
    <xf numFmtId="38" fontId="58" fillId="3" borderId="0" xfId="1" applyFont="1" applyFill="1" applyBorder="1" applyAlignment="1" applyProtection="1">
      <alignment horizontal="center" vertical="center"/>
    </xf>
    <xf numFmtId="38" fontId="58" fillId="0" borderId="2" xfId="1" applyFont="1" applyFill="1" applyBorder="1" applyAlignment="1" applyProtection="1">
      <alignment horizontal="center" vertical="center" wrapText="1"/>
    </xf>
    <xf numFmtId="38" fontId="75" fillId="0" borderId="0" xfId="1" applyFont="1" applyBorder="1" applyProtection="1"/>
    <xf numFmtId="0" fontId="6" fillId="0" borderId="2" xfId="0" applyFont="1" applyBorder="1" applyAlignment="1" applyProtection="1">
      <alignment vertical="center" wrapText="1"/>
    </xf>
    <xf numFmtId="38" fontId="58" fillId="0" borderId="2" xfId="8" applyFont="1" applyFill="1" applyBorder="1" applyAlignment="1" applyProtection="1">
      <alignment vertical="center"/>
    </xf>
    <xf numFmtId="38" fontId="58" fillId="0" borderId="4" xfId="1" applyFont="1" applyBorder="1" applyAlignment="1" applyProtection="1">
      <alignment vertical="center"/>
    </xf>
    <xf numFmtId="38" fontId="58" fillId="0" borderId="0" xfId="1" applyFont="1" applyBorder="1" applyAlignment="1" applyProtection="1">
      <alignment horizontal="center" vertical="center" wrapText="1"/>
    </xf>
    <xf numFmtId="38" fontId="58" fillId="0" borderId="94" xfId="1" applyFont="1" applyFill="1" applyBorder="1" applyAlignment="1" applyProtection="1">
      <alignment horizontal="right" vertical="center"/>
    </xf>
    <xf numFmtId="0" fontId="6" fillId="0" borderId="3" xfId="0" applyFont="1" applyBorder="1" applyAlignment="1" applyProtection="1">
      <alignment horizontal="center" vertical="center" wrapText="1"/>
    </xf>
    <xf numFmtId="38" fontId="6" fillId="0" borderId="79" xfId="8" applyFont="1" applyBorder="1" applyProtection="1">
      <alignment vertical="center"/>
    </xf>
    <xf numFmtId="38" fontId="58" fillId="11" borderId="2" xfId="1" applyFont="1" applyFill="1" applyBorder="1" applyAlignment="1" applyProtection="1">
      <alignment horizontal="center" vertical="center"/>
    </xf>
    <xf numFmtId="0" fontId="6" fillId="0" borderId="0" xfId="0" applyFont="1" applyFill="1" applyBorder="1" applyAlignment="1" applyProtection="1">
      <alignment horizontal="left" vertical="center"/>
    </xf>
    <xf numFmtId="0" fontId="6" fillId="0" borderId="0" xfId="0" applyFont="1" applyFill="1" applyBorder="1" applyAlignment="1" applyProtection="1">
      <alignment horizontal="center" vertical="center"/>
    </xf>
    <xf numFmtId="0" fontId="6" fillId="0" borderId="2" xfId="6" applyFont="1" applyFill="1" applyBorder="1" applyAlignment="1" applyProtection="1">
      <alignment horizontal="center" vertical="center" wrapText="1"/>
    </xf>
    <xf numFmtId="0" fontId="6" fillId="0" borderId="2" xfId="6" applyFont="1" applyBorder="1" applyAlignment="1" applyProtection="1">
      <alignment horizontal="center" vertical="center" wrapText="1"/>
    </xf>
    <xf numFmtId="0" fontId="6" fillId="0" borderId="2" xfId="6" applyFont="1" applyBorder="1" applyAlignment="1" applyProtection="1">
      <alignment horizontal="center" vertical="center" wrapText="1" shrinkToFit="1"/>
    </xf>
    <xf numFmtId="38" fontId="6" fillId="0" borderId="2" xfId="8" applyFont="1" applyFill="1" applyBorder="1" applyAlignment="1" applyProtection="1">
      <alignment horizontal="center" vertical="center"/>
    </xf>
    <xf numFmtId="0" fontId="6" fillId="0" borderId="2" xfId="6" applyFont="1" applyBorder="1" applyAlignment="1" applyProtection="1">
      <alignment horizontal="center" vertical="center"/>
    </xf>
    <xf numFmtId="0" fontId="77" fillId="0" borderId="0" xfId="0" applyFont="1" applyProtection="1">
      <alignment vertical="center"/>
    </xf>
    <xf numFmtId="0" fontId="6" fillId="0" borderId="134" xfId="0" applyFont="1" applyBorder="1" applyAlignment="1" applyProtection="1">
      <alignment horizontal="center" vertical="center"/>
    </xf>
    <xf numFmtId="0" fontId="6" fillId="0" borderId="24" xfId="0" applyFont="1" applyBorder="1" applyAlignment="1" applyProtection="1">
      <alignment horizontal="center" vertical="center"/>
    </xf>
    <xf numFmtId="0" fontId="5" fillId="10" borderId="21" xfId="0" applyFont="1" applyFill="1" applyBorder="1" applyAlignment="1" applyProtection="1">
      <alignment horizontal="center" vertical="center" wrapText="1"/>
    </xf>
    <xf numFmtId="0" fontId="6" fillId="0" borderId="53" xfId="0" applyFont="1" applyBorder="1" applyAlignment="1" applyProtection="1">
      <alignment vertical="center" wrapText="1"/>
    </xf>
    <xf numFmtId="38" fontId="6" fillId="0" borderId="132" xfId="0" applyNumberFormat="1" applyFont="1" applyBorder="1" applyProtection="1">
      <alignment vertical="center"/>
    </xf>
    <xf numFmtId="38" fontId="5" fillId="10" borderId="120" xfId="8" applyFont="1" applyFill="1" applyBorder="1" applyProtection="1">
      <alignment vertical="center"/>
    </xf>
    <xf numFmtId="38" fontId="6" fillId="0" borderId="133" xfId="0" applyNumberFormat="1" applyFont="1" applyBorder="1" applyProtection="1">
      <alignment vertical="center"/>
    </xf>
    <xf numFmtId="38" fontId="58" fillId="0" borderId="0" xfId="1" applyFont="1" applyFill="1" applyBorder="1" applyAlignment="1" applyProtection="1">
      <alignment horizontal="left" vertical="center"/>
    </xf>
    <xf numFmtId="38" fontId="6" fillId="0" borderId="3" xfId="0" applyNumberFormat="1" applyFont="1" applyBorder="1" applyProtection="1">
      <alignment vertical="center"/>
    </xf>
    <xf numFmtId="38" fontId="6" fillId="0" borderId="57" xfId="8" applyFont="1" applyFill="1" applyBorder="1" applyProtection="1">
      <alignment vertical="center"/>
    </xf>
    <xf numFmtId="0" fontId="6" fillId="0" borderId="15" xfId="0" applyFont="1" applyBorder="1" applyAlignment="1" applyProtection="1">
      <alignment horizontal="center" vertical="center"/>
    </xf>
    <xf numFmtId="0" fontId="6" fillId="0" borderId="15" xfId="0" applyFont="1" applyFill="1" applyBorder="1" applyAlignment="1" applyProtection="1">
      <alignment horizontal="center" vertical="center"/>
    </xf>
    <xf numFmtId="0" fontId="6" fillId="0" borderId="0" xfId="0" applyFont="1" applyBorder="1" applyAlignment="1" applyProtection="1">
      <alignment horizontal="center" vertical="center"/>
    </xf>
    <xf numFmtId="0" fontId="5" fillId="0" borderId="2" xfId="0" applyFont="1" applyBorder="1" applyAlignment="1" applyProtection="1">
      <alignment horizontal="center" vertical="center"/>
    </xf>
    <xf numFmtId="0" fontId="6" fillId="0" borderId="2" xfId="6" applyFont="1" applyBorder="1" applyAlignment="1" applyProtection="1">
      <alignment horizontal="center" vertical="center" shrinkToFit="1"/>
    </xf>
    <xf numFmtId="0" fontId="6" fillId="0" borderId="5" xfId="6" applyFont="1" applyBorder="1" applyAlignment="1" applyProtection="1">
      <alignment horizontal="center" vertical="center"/>
    </xf>
    <xf numFmtId="0" fontId="6" fillId="6" borderId="2" xfId="0" applyFont="1" applyFill="1" applyBorder="1" applyAlignment="1" applyProtection="1">
      <alignment horizontal="center" vertical="center"/>
    </xf>
    <xf numFmtId="0" fontId="6" fillId="3" borderId="2" xfId="6" applyFont="1" applyFill="1" applyBorder="1" applyAlignment="1" applyProtection="1">
      <alignment horizontal="right" vertical="center"/>
    </xf>
    <xf numFmtId="38" fontId="58" fillId="0" borderId="130" xfId="1" applyFont="1" applyFill="1" applyBorder="1" applyAlignment="1" applyProtection="1">
      <alignment vertical="center"/>
    </xf>
    <xf numFmtId="38" fontId="58" fillId="0" borderId="93" xfId="1" applyFont="1" applyFill="1" applyBorder="1" applyAlignment="1" applyProtection="1">
      <alignment vertical="center"/>
    </xf>
    <xf numFmtId="0" fontId="6" fillId="0" borderId="2" xfId="5" applyFont="1" applyBorder="1" applyAlignment="1" applyProtection="1">
      <alignment vertical="center" wrapText="1"/>
    </xf>
    <xf numFmtId="0" fontId="6" fillId="0" borderId="2" xfId="5" applyFont="1" applyFill="1" applyBorder="1" applyAlignment="1" applyProtection="1">
      <alignment horizontal="center" vertical="center"/>
    </xf>
    <xf numFmtId="0" fontId="6" fillId="0" borderId="2" xfId="5" applyFont="1" applyFill="1" applyBorder="1" applyAlignment="1" applyProtection="1">
      <alignment vertical="center"/>
    </xf>
    <xf numFmtId="0" fontId="6" fillId="0" borderId="0" xfId="5" applyFont="1" applyFill="1" applyBorder="1" applyAlignment="1" applyProtection="1">
      <alignment horizontal="left" vertical="center"/>
    </xf>
    <xf numFmtId="0" fontId="14" fillId="0" borderId="2" xfId="5" applyFont="1" applyBorder="1" applyAlignment="1" applyProtection="1">
      <alignment horizontal="center" vertical="top" wrapText="1"/>
    </xf>
    <xf numFmtId="0" fontId="14" fillId="0" borderId="2" xfId="5" applyFont="1" applyBorder="1" applyAlignment="1" applyProtection="1">
      <alignment horizontal="center" vertical="center" wrapText="1"/>
    </xf>
    <xf numFmtId="0" fontId="14" fillId="0" borderId="2" xfId="5" applyFont="1" applyFill="1" applyBorder="1" applyAlignment="1" applyProtection="1">
      <alignment horizontal="center" vertical="center" wrapText="1"/>
    </xf>
    <xf numFmtId="3" fontId="6" fillId="0" borderId="2" xfId="0" applyNumberFormat="1" applyFont="1" applyBorder="1" applyProtection="1">
      <alignment vertical="center"/>
    </xf>
    <xf numFmtId="38" fontId="13" fillId="3" borderId="2" xfId="1" applyFont="1" applyFill="1" applyBorder="1" applyAlignment="1" applyProtection="1">
      <alignment horizontal="center" vertical="center" wrapText="1"/>
    </xf>
    <xf numFmtId="0" fontId="14" fillId="0" borderId="2" xfId="0" applyFont="1" applyBorder="1" applyAlignment="1" applyProtection="1">
      <alignment horizontal="center" vertical="center" wrapText="1"/>
    </xf>
    <xf numFmtId="0" fontId="5" fillId="0" borderId="7" xfId="0" applyFont="1" applyBorder="1" applyAlignment="1" applyProtection="1">
      <alignment horizontal="center" vertical="center"/>
    </xf>
    <xf numFmtId="38" fontId="58" fillId="0" borderId="0" xfId="1" applyFont="1" applyBorder="1" applyAlignment="1" applyProtection="1">
      <alignment vertical="center" wrapText="1"/>
    </xf>
    <xf numFmtId="0" fontId="58" fillId="0" borderId="0" xfId="7" applyFont="1" applyAlignment="1" applyProtection="1">
      <alignment vertical="center"/>
    </xf>
    <xf numFmtId="0" fontId="58" fillId="0" borderId="0" xfId="0" applyFont="1" applyAlignment="1" applyProtection="1">
      <alignment vertical="center"/>
    </xf>
    <xf numFmtId="38" fontId="58" fillId="3" borderId="0" xfId="1" applyFont="1" applyFill="1" applyBorder="1" applyAlignment="1" applyProtection="1">
      <alignment horizontal="right" vertical="center"/>
    </xf>
    <xf numFmtId="38" fontId="58" fillId="0" borderId="2" xfId="1" applyFont="1" applyFill="1" applyBorder="1" applyAlignment="1" applyProtection="1"/>
    <xf numFmtId="0" fontId="5" fillId="10" borderId="120" xfId="0" applyFont="1" applyFill="1" applyBorder="1" applyAlignment="1" applyProtection="1">
      <alignment horizontal="center" vertical="center"/>
    </xf>
    <xf numFmtId="38" fontId="6" fillId="0" borderId="135" xfId="0" applyNumberFormat="1" applyFont="1" applyBorder="1" applyProtection="1">
      <alignment vertical="center"/>
    </xf>
    <xf numFmtId="179" fontId="58" fillId="0" borderId="8" xfId="1" applyNumberFormat="1" applyFont="1" applyFill="1" applyBorder="1" applyAlignment="1" applyProtection="1">
      <alignment horizontal="right" vertical="center"/>
    </xf>
    <xf numFmtId="0" fontId="0" fillId="0" borderId="94" xfId="9" applyFont="1" applyBorder="1" applyAlignment="1" applyProtection="1">
      <alignment vertical="center" wrapText="1"/>
    </xf>
    <xf numFmtId="0" fontId="21" fillId="0" borderId="94" xfId="9" applyFont="1" applyBorder="1" applyAlignment="1" applyProtection="1">
      <alignment vertical="center" wrapText="1"/>
    </xf>
    <xf numFmtId="38" fontId="6" fillId="0" borderId="2" xfId="1" applyFont="1" applyBorder="1" applyProtection="1"/>
    <xf numFmtId="0" fontId="6" fillId="0" borderId="3" xfId="0" applyFont="1" applyBorder="1" applyAlignment="1" applyProtection="1">
      <alignment horizontal="center" vertical="center"/>
    </xf>
    <xf numFmtId="0" fontId="6" fillId="0" borderId="0" xfId="5" applyFont="1" applyBorder="1" applyAlignment="1" applyProtection="1">
      <alignment horizontal="center" vertical="center"/>
    </xf>
    <xf numFmtId="0" fontId="6" fillId="0" borderId="2" xfId="5" applyFont="1" applyBorder="1" applyAlignment="1" applyProtection="1">
      <alignment horizontal="center" vertical="center"/>
    </xf>
    <xf numFmtId="0" fontId="6" fillId="0" borderId="2" xfId="5" applyFont="1" applyBorder="1" applyAlignment="1" applyProtection="1">
      <alignment horizontal="center" vertical="center" wrapText="1"/>
    </xf>
    <xf numFmtId="38" fontId="6" fillId="0" borderId="2" xfId="1" applyFont="1" applyBorder="1" applyAlignment="1" applyProtection="1">
      <alignment horizontal="center" vertical="center"/>
    </xf>
    <xf numFmtId="0" fontId="6" fillId="0" borderId="2" xfId="0" applyFont="1" applyBorder="1" applyAlignment="1" applyProtection="1">
      <alignment horizontal="center" vertical="center"/>
    </xf>
    <xf numFmtId="38" fontId="58" fillId="2" borderId="2" xfId="1" applyFont="1" applyFill="1" applyBorder="1" applyAlignment="1" applyProtection="1">
      <alignment horizontal="right" vertical="center"/>
      <protection locked="0"/>
    </xf>
    <xf numFmtId="38" fontId="6" fillId="0" borderId="2" xfId="1" applyFont="1" applyBorder="1" applyAlignment="1" applyProtection="1">
      <alignment horizontal="center" vertical="center" wrapText="1"/>
    </xf>
    <xf numFmtId="0" fontId="6" fillId="0" borderId="0" xfId="5" applyFont="1" applyBorder="1" applyAlignment="1" applyProtection="1">
      <alignment horizontal="right" vertical="center"/>
    </xf>
    <xf numFmtId="179" fontId="6" fillId="0" borderId="0" xfId="5" applyNumberFormat="1" applyFont="1" applyBorder="1" applyAlignment="1" applyProtection="1">
      <alignment vertical="center"/>
    </xf>
    <xf numFmtId="0" fontId="6" fillId="0" borderId="0" xfId="5" applyFont="1" applyFill="1" applyAlignment="1" applyProtection="1">
      <alignment vertical="center"/>
    </xf>
    <xf numFmtId="38" fontId="58" fillId="0" borderId="2" xfId="1" applyFont="1" applyFill="1" applyBorder="1" applyAlignment="1" applyProtection="1">
      <alignment horizontal="right" vertical="center"/>
      <protection locked="0"/>
    </xf>
    <xf numFmtId="38" fontId="6" fillId="2" borderId="96" xfId="8" applyFont="1" applyFill="1" applyBorder="1" applyAlignment="1" applyProtection="1">
      <alignment vertical="center" shrinkToFit="1"/>
      <protection locked="0"/>
    </xf>
    <xf numFmtId="38" fontId="6" fillId="2" borderId="33" xfId="8" applyFont="1" applyFill="1" applyBorder="1" applyAlignment="1" applyProtection="1">
      <alignment vertical="center" shrinkToFit="1"/>
      <protection locked="0"/>
    </xf>
    <xf numFmtId="38" fontId="6" fillId="2" borderId="97" xfId="8" applyFont="1" applyFill="1" applyBorder="1" applyAlignment="1" applyProtection="1">
      <alignment vertical="center" shrinkToFit="1"/>
      <protection locked="0"/>
    </xf>
    <xf numFmtId="38" fontId="58" fillId="2" borderId="2" xfId="8" applyFont="1" applyFill="1" applyBorder="1" applyAlignment="1" applyProtection="1">
      <alignment horizontal="right" vertical="center" shrinkToFit="1"/>
      <protection locked="0"/>
    </xf>
    <xf numFmtId="38" fontId="85" fillId="0" borderId="0" xfId="1" applyFont="1" applyFill="1" applyBorder="1" applyAlignment="1" applyProtection="1">
      <alignment horizontal="left" vertical="center"/>
    </xf>
    <xf numFmtId="0" fontId="22" fillId="0" borderId="4" xfId="2" applyFill="1" applyBorder="1" applyAlignment="1" applyProtection="1">
      <alignment vertical="center" wrapText="1"/>
    </xf>
    <xf numFmtId="38" fontId="74" fillId="0" borderId="0" xfId="1" applyFont="1" applyFill="1" applyBorder="1" applyProtection="1"/>
    <xf numFmtId="38" fontId="58" fillId="0" borderId="1" xfId="1" applyFont="1" applyBorder="1" applyAlignment="1" applyProtection="1">
      <alignment horizontal="center" vertical="center"/>
    </xf>
    <xf numFmtId="38" fontId="6" fillId="0" borderId="3" xfId="1" applyFont="1" applyBorder="1" applyAlignment="1" applyProtection="1">
      <alignment vertical="center"/>
    </xf>
    <xf numFmtId="38" fontId="6" fillId="0" borderId="0" xfId="1" applyFont="1" applyFill="1" applyBorder="1" applyAlignment="1" applyProtection="1">
      <alignment horizontal="center" vertical="center"/>
    </xf>
    <xf numFmtId="0" fontId="6" fillId="0" borderId="2" xfId="5" applyFont="1" applyBorder="1" applyAlignment="1" applyProtection="1">
      <alignment horizontal="center" vertical="center"/>
    </xf>
    <xf numFmtId="0" fontId="6" fillId="0" borderId="2" xfId="5" applyFont="1" applyBorder="1" applyAlignment="1" applyProtection="1">
      <alignment horizontal="center" vertical="center" wrapText="1"/>
    </xf>
    <xf numFmtId="0" fontId="6" fillId="0" borderId="0" xfId="5" applyFont="1" applyBorder="1" applyAlignment="1" applyProtection="1">
      <alignment horizontal="center" vertical="center"/>
    </xf>
    <xf numFmtId="38" fontId="7" fillId="0" borderId="2" xfId="1" applyFont="1" applyBorder="1" applyAlignment="1" applyProtection="1">
      <alignment horizontal="center" vertical="center" wrapText="1"/>
    </xf>
    <xf numFmtId="0" fontId="22" fillId="4" borderId="16" xfId="2" applyFill="1" applyBorder="1" applyAlignment="1" applyProtection="1">
      <alignment horizontal="center" vertical="center" wrapText="1"/>
      <protection locked="0"/>
    </xf>
    <xf numFmtId="0" fontId="22" fillId="4" borderId="90" xfId="2" applyFill="1" applyBorder="1" applyAlignment="1" applyProtection="1">
      <alignment horizontal="center" vertical="center" wrapText="1"/>
      <protection locked="0"/>
    </xf>
    <xf numFmtId="0" fontId="22" fillId="4" borderId="2" xfId="2" applyFill="1" applyBorder="1" applyAlignment="1" applyProtection="1">
      <alignment horizontal="center" vertical="center" wrapText="1"/>
      <protection locked="0"/>
    </xf>
    <xf numFmtId="0" fontId="22" fillId="4" borderId="3" xfId="2" applyFill="1" applyBorder="1" applyAlignment="1" applyProtection="1">
      <alignment horizontal="center" vertical="center" wrapText="1"/>
      <protection locked="0"/>
    </xf>
    <xf numFmtId="0" fontId="22" fillId="4" borderId="5" xfId="2" applyFill="1" applyBorder="1" applyAlignment="1" applyProtection="1">
      <alignment horizontal="center" vertical="center" wrapText="1"/>
      <protection locked="0"/>
    </xf>
    <xf numFmtId="0" fontId="22" fillId="4" borderId="10" xfId="2" applyFill="1" applyBorder="1" applyAlignment="1" applyProtection="1">
      <alignment horizontal="center" vertical="center" wrapText="1"/>
      <protection locked="0"/>
    </xf>
    <xf numFmtId="0" fontId="22" fillId="4" borderId="57" xfId="2" applyFill="1" applyBorder="1" applyAlignment="1" applyProtection="1">
      <alignment horizontal="center" vertical="center" wrapText="1"/>
      <protection locked="0"/>
    </xf>
    <xf numFmtId="0" fontId="22" fillId="4" borderId="92" xfId="2" applyFill="1" applyBorder="1" applyAlignment="1" applyProtection="1">
      <alignment horizontal="center" vertical="center" wrapText="1"/>
      <protection locked="0"/>
    </xf>
    <xf numFmtId="0" fontId="22" fillId="4" borderId="54" xfId="2" applyFill="1" applyBorder="1" applyAlignment="1" applyProtection="1">
      <alignment horizontal="center" vertical="center" wrapText="1"/>
      <protection locked="0"/>
    </xf>
    <xf numFmtId="0" fontId="22" fillId="4" borderId="60" xfId="2" applyFill="1" applyBorder="1" applyAlignment="1" applyProtection="1">
      <alignment horizontal="center" vertical="center" wrapText="1"/>
      <protection locked="0"/>
    </xf>
    <xf numFmtId="0" fontId="3" fillId="4" borderId="5" xfId="2" applyFont="1" applyFill="1" applyBorder="1" applyAlignment="1" applyProtection="1">
      <alignment horizontal="center" vertical="center" wrapText="1"/>
      <protection locked="0"/>
    </xf>
    <xf numFmtId="0" fontId="3" fillId="4" borderId="10" xfId="2" applyFont="1" applyFill="1" applyBorder="1" applyAlignment="1" applyProtection="1">
      <alignment horizontal="center" vertical="center" wrapText="1"/>
      <protection locked="0"/>
    </xf>
    <xf numFmtId="49" fontId="6" fillId="2" borderId="2" xfId="8" applyNumberFormat="1" applyFont="1" applyFill="1" applyBorder="1" applyAlignment="1" applyProtection="1">
      <alignment horizontal="center" vertical="center"/>
      <protection locked="0"/>
    </xf>
    <xf numFmtId="49" fontId="6" fillId="2" borderId="2" xfId="1" applyNumberFormat="1" applyFont="1" applyFill="1" applyBorder="1" applyAlignment="1" applyProtection="1">
      <alignment horizontal="center" vertical="center" shrinkToFit="1"/>
      <protection locked="0"/>
    </xf>
    <xf numFmtId="38" fontId="6" fillId="2" borderId="2" xfId="8" applyFont="1" applyFill="1" applyBorder="1" applyAlignment="1" applyProtection="1">
      <alignment horizontal="right" vertical="center"/>
      <protection locked="0"/>
    </xf>
    <xf numFmtId="49" fontId="6" fillId="2" borderId="2" xfId="5" applyNumberFormat="1" applyFont="1" applyFill="1" applyBorder="1" applyAlignment="1" applyProtection="1">
      <alignment horizontal="center" vertical="center"/>
      <protection locked="0"/>
    </xf>
    <xf numFmtId="49" fontId="6" fillId="2" borderId="2" xfId="0" applyNumberFormat="1" applyFont="1" applyFill="1" applyBorder="1" applyAlignment="1" applyProtection="1">
      <alignment vertical="center" shrinkToFit="1"/>
      <protection locked="0"/>
    </xf>
    <xf numFmtId="49" fontId="6" fillId="2" borderId="96" xfId="8" applyNumberFormat="1" applyFont="1" applyFill="1" applyBorder="1" applyAlignment="1" applyProtection="1">
      <alignment horizontal="center" vertical="center" shrinkToFit="1"/>
      <protection locked="0"/>
    </xf>
    <xf numFmtId="49" fontId="6" fillId="2" borderId="33" xfId="8" applyNumberFormat="1" applyFont="1" applyFill="1" applyBorder="1" applyAlignment="1" applyProtection="1">
      <alignment horizontal="center" vertical="center" shrinkToFit="1"/>
      <protection locked="0"/>
    </xf>
    <xf numFmtId="49" fontId="6" fillId="2" borderId="97" xfId="8" applyNumberFormat="1" applyFont="1" applyFill="1" applyBorder="1" applyAlignment="1" applyProtection="1">
      <alignment horizontal="center" vertical="center" shrinkToFit="1"/>
      <protection locked="0"/>
    </xf>
    <xf numFmtId="49" fontId="6" fillId="2" borderId="2" xfId="8" applyNumberFormat="1" applyFont="1" applyFill="1" applyBorder="1" applyAlignment="1" applyProtection="1">
      <alignment horizontal="center" vertical="center" shrinkToFit="1"/>
      <protection locked="0"/>
    </xf>
    <xf numFmtId="49" fontId="6" fillId="2" borderId="3" xfId="8" applyNumberFormat="1" applyFont="1" applyFill="1" applyBorder="1" applyAlignment="1" applyProtection="1">
      <alignment horizontal="center" vertical="center" shrinkToFit="1"/>
      <protection locked="0"/>
    </xf>
    <xf numFmtId="49" fontId="58" fillId="2" borderId="2" xfId="8" applyNumberFormat="1" applyFont="1" applyFill="1" applyBorder="1" applyAlignment="1" applyProtection="1">
      <alignment horizontal="center" vertical="center" shrinkToFit="1"/>
      <protection locked="0"/>
    </xf>
    <xf numFmtId="49" fontId="20" fillId="2" borderId="2" xfId="1" applyNumberFormat="1" applyFont="1" applyFill="1" applyBorder="1" applyAlignment="1" applyProtection="1">
      <alignment horizontal="center" vertical="center" shrinkToFit="1"/>
      <protection locked="0"/>
    </xf>
    <xf numFmtId="49" fontId="58" fillId="2" borderId="2" xfId="1" applyNumberFormat="1" applyFont="1" applyFill="1" applyBorder="1" applyAlignment="1" applyProtection="1">
      <alignment horizontal="center" wrapText="1"/>
      <protection locked="0"/>
    </xf>
    <xf numFmtId="49" fontId="58" fillId="2" borderId="2" xfId="1" applyNumberFormat="1" applyFont="1" applyFill="1" applyBorder="1" applyAlignment="1" applyProtection="1">
      <alignment horizontal="center" shrinkToFit="1"/>
      <protection locked="0"/>
    </xf>
    <xf numFmtId="38" fontId="84" fillId="0" borderId="0" xfId="8" applyFont="1" applyAlignment="1" applyProtection="1">
      <alignment horizontal="right" vertical="center"/>
    </xf>
    <xf numFmtId="38" fontId="6" fillId="0" borderId="54" xfId="8" applyFont="1" applyBorder="1" applyAlignment="1" applyProtection="1">
      <alignment horizontal="center" vertical="center" wrapText="1"/>
    </xf>
    <xf numFmtId="38" fontId="6" fillId="0" borderId="60" xfId="8" applyFont="1" applyBorder="1" applyAlignment="1" applyProtection="1">
      <alignment horizontal="center" vertical="center" wrapText="1"/>
    </xf>
    <xf numFmtId="38" fontId="5" fillId="10" borderId="120" xfId="8" applyFont="1" applyFill="1" applyBorder="1" applyAlignment="1" applyProtection="1">
      <alignment horizontal="center" vertical="center" wrapText="1"/>
    </xf>
    <xf numFmtId="38" fontId="5" fillId="0" borderId="0" xfId="8" applyFont="1" applyFill="1" applyBorder="1" applyAlignment="1" applyProtection="1">
      <alignment horizontal="left" vertical="center"/>
    </xf>
    <xf numFmtId="38" fontId="58" fillId="2" borderId="2" xfId="8" applyFont="1" applyFill="1" applyBorder="1" applyAlignment="1" applyProtection="1">
      <alignment horizontal="center" vertical="center"/>
      <protection locked="0"/>
    </xf>
    <xf numFmtId="38" fontId="20" fillId="0" borderId="2" xfId="8" applyFont="1" applyBorder="1" applyAlignment="1" applyProtection="1">
      <alignment horizontal="center" vertical="center"/>
    </xf>
    <xf numFmtId="38" fontId="58" fillId="0" borderId="2" xfId="8" applyFont="1" applyFill="1" applyBorder="1" applyAlignment="1" applyProtection="1">
      <alignment horizontal="center" vertical="center" shrinkToFit="1"/>
    </xf>
    <xf numFmtId="38" fontId="74" fillId="0" borderId="0" xfId="8" applyFont="1" applyAlignment="1" applyProtection="1">
      <alignment vertical="center"/>
    </xf>
    <xf numFmtId="38" fontId="58" fillId="2" borderId="2" xfId="8" applyFont="1" applyFill="1" applyBorder="1" applyAlignment="1" applyProtection="1">
      <alignment vertical="center"/>
      <protection locked="0"/>
    </xf>
    <xf numFmtId="38" fontId="74" fillId="0" borderId="0" xfId="8" applyFont="1" applyBorder="1" applyProtection="1">
      <alignment vertical="center"/>
    </xf>
    <xf numFmtId="38" fontId="58" fillId="0" borderId="2" xfId="8" applyFont="1" applyBorder="1" applyAlignment="1" applyProtection="1">
      <alignment horizontal="right" vertical="center"/>
    </xf>
    <xf numFmtId="38" fontId="58" fillId="0" borderId="0" xfId="8" applyFont="1" applyAlignment="1" applyProtection="1"/>
    <xf numFmtId="38" fontId="6" fillId="0" borderId="94" xfId="8" applyFont="1" applyBorder="1" applyAlignment="1" applyProtection="1">
      <alignment vertical="center" shrinkToFit="1"/>
    </xf>
    <xf numFmtId="38" fontId="58" fillId="3" borderId="2" xfId="8" applyFont="1" applyFill="1" applyBorder="1" applyAlignment="1" applyProtection="1">
      <alignment vertical="center"/>
    </xf>
    <xf numFmtId="38" fontId="58" fillId="0" borderId="94" xfId="8" applyFont="1" applyBorder="1" applyAlignment="1" applyProtection="1"/>
    <xf numFmtId="38" fontId="6" fillId="0" borderId="0" xfId="8" applyFont="1" applyBorder="1" applyAlignment="1" applyProtection="1">
      <alignment vertical="center" shrinkToFit="1"/>
    </xf>
    <xf numFmtId="38" fontId="6" fillId="0" borderId="98" xfId="8" applyFont="1" applyFill="1" applyBorder="1" applyAlignment="1" applyProtection="1">
      <alignment horizontal="center" vertical="center"/>
    </xf>
    <xf numFmtId="38" fontId="6" fillId="0" borderId="0" xfId="8" applyFont="1" applyBorder="1" applyAlignment="1" applyProtection="1">
      <alignment horizontal="center" vertical="center" shrinkToFit="1"/>
    </xf>
    <xf numFmtId="38" fontId="6" fillId="0" borderId="0" xfId="8" applyFont="1" applyFill="1" applyBorder="1" applyAlignment="1" applyProtection="1"/>
    <xf numFmtId="38" fontId="58" fillId="0" borderId="0" xfId="8" applyFont="1" applyFill="1" applyBorder="1" applyAlignment="1" applyProtection="1"/>
    <xf numFmtId="38" fontId="6" fillId="0" borderId="0" xfId="8" quotePrefix="1" applyFont="1" applyAlignment="1" applyProtection="1">
      <alignment vertical="center"/>
    </xf>
    <xf numFmtId="38" fontId="6" fillId="0" borderId="0" xfId="8" applyFont="1" applyBorder="1" applyAlignment="1" applyProtection="1"/>
    <xf numFmtId="38" fontId="58" fillId="0" borderId="0" xfId="8" applyFont="1" applyBorder="1" applyAlignment="1" applyProtection="1"/>
    <xf numFmtId="38" fontId="58" fillId="0" borderId="0" xfId="8" applyFont="1" applyBorder="1" applyAlignment="1" applyProtection="1">
      <alignment horizontal="center" vertical="center" shrinkToFit="1"/>
    </xf>
    <xf numFmtId="38" fontId="58" fillId="3" borderId="2" xfId="8" applyFont="1" applyFill="1" applyBorder="1" applyAlignment="1" applyProtection="1">
      <alignment horizontal="right" vertical="center"/>
    </xf>
    <xf numFmtId="38" fontId="58" fillId="0" borderId="0" xfId="8" applyFont="1" applyBorder="1" applyAlignment="1" applyProtection="1">
      <alignment horizontal="right" vertical="center"/>
    </xf>
    <xf numFmtId="38" fontId="58" fillId="0" borderId="0" xfId="8" applyFont="1" applyFill="1" applyBorder="1" applyAlignment="1" applyProtection="1">
      <alignment horizontal="center" vertical="center"/>
    </xf>
    <xf numFmtId="38" fontId="20" fillId="0" borderId="0" xfId="8" applyFont="1" applyFill="1" applyBorder="1" applyAlignment="1" applyProtection="1">
      <alignment horizontal="center" vertical="center"/>
    </xf>
    <xf numFmtId="38" fontId="58" fillId="0" borderId="2" xfId="8" applyFont="1" applyBorder="1" applyAlignment="1" applyProtection="1">
      <alignment horizontal="center" vertical="center" shrinkToFit="1"/>
    </xf>
    <xf numFmtId="38" fontId="74" fillId="0" borderId="0" xfId="8" applyFont="1" applyFill="1" applyBorder="1" applyAlignment="1" applyProtection="1">
      <alignment horizontal="left" vertical="center"/>
    </xf>
    <xf numFmtId="38" fontId="45" fillId="4" borderId="104" xfId="8" applyFont="1" applyFill="1" applyBorder="1" applyAlignment="1" applyProtection="1">
      <alignment vertical="center" shrinkToFit="1"/>
      <protection locked="0"/>
    </xf>
    <xf numFmtId="38" fontId="14" fillId="0" borderId="100" xfId="8" applyFont="1" applyBorder="1" applyAlignment="1" applyProtection="1">
      <alignment horizontal="center" vertical="center" wrapText="1"/>
    </xf>
    <xf numFmtId="38" fontId="14" fillId="0" borderId="101" xfId="8" applyFont="1" applyBorder="1" applyAlignment="1" applyProtection="1">
      <alignment horizontal="center" vertical="center" wrapText="1"/>
    </xf>
    <xf numFmtId="38" fontId="14" fillId="0" borderId="102" xfId="8" applyFont="1" applyBorder="1" applyAlignment="1" applyProtection="1">
      <alignment horizontal="center" vertical="center" wrapText="1"/>
    </xf>
    <xf numFmtId="38" fontId="45" fillId="0" borderId="2" xfId="8" applyFont="1" applyBorder="1" applyAlignment="1" applyProtection="1">
      <alignment horizontal="center" vertical="center"/>
    </xf>
    <xf numFmtId="38" fontId="45" fillId="4" borderId="2" xfId="8" applyFont="1" applyFill="1" applyBorder="1" applyAlignment="1" applyProtection="1">
      <alignment vertical="center" shrinkToFit="1"/>
      <protection locked="0"/>
    </xf>
    <xf numFmtId="38" fontId="45" fillId="4" borderId="105" xfId="8" applyFont="1" applyFill="1" applyBorder="1" applyAlignment="1" applyProtection="1">
      <alignment vertical="center" shrinkToFit="1"/>
      <protection locked="0"/>
    </xf>
    <xf numFmtId="38" fontId="45" fillId="4" borderId="106" xfId="8" applyFont="1" applyFill="1" applyBorder="1" applyAlignment="1" applyProtection="1">
      <alignment vertical="center" shrinkToFit="1"/>
      <protection locked="0"/>
    </xf>
    <xf numFmtId="38" fontId="45" fillId="4" borderId="107" xfId="8" applyFont="1" applyFill="1" applyBorder="1" applyAlignment="1" applyProtection="1">
      <alignment vertical="center" shrinkToFit="1"/>
      <protection locked="0"/>
    </xf>
    <xf numFmtId="38" fontId="45" fillId="2" borderId="2" xfId="8" applyFont="1" applyFill="1" applyBorder="1" applyAlignment="1" applyProtection="1">
      <alignment vertical="center" shrinkToFit="1"/>
      <protection locked="0"/>
    </xf>
    <xf numFmtId="38" fontId="45" fillId="0" borderId="2" xfId="8" applyFont="1" applyBorder="1" applyAlignment="1" applyProtection="1">
      <alignment horizontal="right" vertical="center"/>
    </xf>
    <xf numFmtId="38" fontId="45" fillId="0" borderId="2" xfId="8" applyFont="1" applyBorder="1" applyAlignment="1" applyProtection="1">
      <alignment horizontal="right" vertical="center" shrinkToFit="1"/>
    </xf>
    <xf numFmtId="38" fontId="45" fillId="0" borderId="104" xfId="8" applyFont="1" applyBorder="1" applyAlignment="1" applyProtection="1">
      <alignment horizontal="right" vertical="center" shrinkToFit="1"/>
    </xf>
    <xf numFmtId="38" fontId="45" fillId="0" borderId="105" xfId="8" applyFont="1" applyBorder="1" applyAlignment="1" applyProtection="1">
      <alignment horizontal="right" vertical="center" shrinkToFit="1"/>
    </xf>
    <xf numFmtId="38" fontId="45" fillId="0" borderId="106" xfId="8" applyFont="1" applyBorder="1" applyAlignment="1" applyProtection="1">
      <alignment horizontal="right" vertical="center" shrinkToFit="1"/>
    </xf>
    <xf numFmtId="38" fontId="45" fillId="0" borderId="3" xfId="8" applyFont="1" applyBorder="1" applyAlignment="1" applyProtection="1">
      <alignment horizontal="right" vertical="center" shrinkToFit="1"/>
    </xf>
    <xf numFmtId="38" fontId="45" fillId="0" borderId="107" xfId="8" applyFont="1" applyBorder="1" applyAlignment="1" applyProtection="1">
      <alignment horizontal="right" vertical="center" shrinkToFit="1"/>
    </xf>
    <xf numFmtId="38" fontId="45" fillId="0" borderId="0" xfId="8" applyFont="1" applyBorder="1" applyAlignment="1" applyProtection="1">
      <alignment horizontal="right" vertical="center"/>
    </xf>
    <xf numFmtId="38" fontId="37" fillId="0" borderId="0" xfId="8" applyFont="1" applyBorder="1" applyAlignment="1" applyProtection="1">
      <alignment horizontal="right" vertical="center"/>
    </xf>
    <xf numFmtId="38" fontId="14" fillId="0" borderId="0" xfId="8" applyFont="1" applyFill="1" applyBorder="1" applyAlignment="1" applyProtection="1">
      <alignment vertical="center" wrapText="1"/>
    </xf>
    <xf numFmtId="38" fontId="14" fillId="0" borderId="104" xfId="8" applyFont="1" applyBorder="1" applyAlignment="1" applyProtection="1">
      <alignment horizontal="center" vertical="center" wrapText="1"/>
    </xf>
    <xf numFmtId="38" fontId="45" fillId="0" borderId="0" xfId="8" applyFont="1" applyFill="1" applyBorder="1" applyAlignment="1" applyProtection="1">
      <alignment vertical="center"/>
    </xf>
    <xf numFmtId="38" fontId="45" fillId="0" borderId="2" xfId="8" applyFont="1" applyFill="1" applyBorder="1" applyAlignment="1" applyProtection="1">
      <alignment horizontal="right" vertical="center" shrinkToFit="1"/>
    </xf>
    <xf numFmtId="38" fontId="37" fillId="0" borderId="0" xfId="8" applyFont="1" applyBorder="1" applyAlignment="1" applyProtection="1">
      <alignment horizontal="left" vertical="center"/>
    </xf>
    <xf numFmtId="38" fontId="6" fillId="2" borderId="2" xfId="8" applyFont="1" applyFill="1" applyBorder="1" applyAlignment="1" applyProtection="1">
      <alignment vertical="center"/>
      <protection locked="0"/>
    </xf>
    <xf numFmtId="38" fontId="6" fillId="3" borderId="2" xfId="8" applyFont="1" applyFill="1" applyBorder="1" applyAlignment="1" applyProtection="1">
      <alignment vertical="center"/>
    </xf>
    <xf numFmtId="49" fontId="6" fillId="2" borderId="2" xfId="8" applyNumberFormat="1" applyFont="1" applyFill="1" applyBorder="1" applyAlignment="1" applyProtection="1">
      <alignment vertical="center" wrapText="1"/>
      <protection locked="0"/>
    </xf>
    <xf numFmtId="38" fontId="6" fillId="2" borderId="2" xfId="8" applyFont="1" applyFill="1" applyBorder="1" applyAlignment="1" applyProtection="1">
      <alignment vertical="center" shrinkToFit="1"/>
      <protection locked="0"/>
    </xf>
    <xf numFmtId="38" fontId="58" fillId="2" borderId="2" xfId="8" applyFont="1" applyFill="1" applyBorder="1" applyAlignment="1" applyProtection="1">
      <alignment vertical="center" shrinkToFit="1"/>
      <protection locked="0"/>
    </xf>
    <xf numFmtId="38" fontId="58" fillId="0" borderId="85" xfId="8" applyFont="1" applyBorder="1" applyAlignment="1" applyProtection="1">
      <alignment vertical="center"/>
    </xf>
    <xf numFmtId="38" fontId="58" fillId="0" borderId="3" xfId="8" applyFont="1" applyFill="1" applyBorder="1" applyAlignment="1" applyProtection="1">
      <alignment vertical="center"/>
    </xf>
    <xf numFmtId="38" fontId="6" fillId="2" borderId="2" xfId="8" applyFont="1" applyFill="1" applyBorder="1" applyAlignment="1" applyProtection="1">
      <alignment horizontal="right" vertical="center" shrinkToFit="1"/>
      <protection locked="0"/>
    </xf>
    <xf numFmtId="38" fontId="75" fillId="0" borderId="2" xfId="8" applyFont="1" applyFill="1" applyBorder="1" applyAlignment="1" applyProtection="1">
      <alignment vertical="center"/>
    </xf>
    <xf numFmtId="38" fontId="58" fillId="0" borderId="3" xfId="8" applyFont="1" applyBorder="1" applyAlignment="1" applyProtection="1">
      <alignment vertical="center"/>
    </xf>
    <xf numFmtId="38" fontId="58" fillId="0" borderId="2" xfId="8" applyFont="1" applyFill="1" applyBorder="1" applyAlignment="1" applyProtection="1">
      <alignment horizontal="center" vertical="center"/>
    </xf>
    <xf numFmtId="38" fontId="6" fillId="0" borderId="2" xfId="8" applyFont="1" applyFill="1" applyBorder="1" applyAlignment="1" applyProtection="1">
      <alignment horizontal="right" vertical="center"/>
    </xf>
    <xf numFmtId="38" fontId="58" fillId="2" borderId="3" xfId="8" applyFont="1" applyFill="1" applyBorder="1" applyAlignment="1" applyProtection="1">
      <alignment vertical="center" shrinkToFit="1"/>
      <protection locked="0"/>
    </xf>
    <xf numFmtId="38" fontId="58" fillId="0" borderId="2" xfId="8" applyFont="1" applyFill="1" applyBorder="1" applyAlignment="1" applyProtection="1">
      <alignment vertical="center" shrinkToFit="1"/>
    </xf>
    <xf numFmtId="38" fontId="58" fillId="2" borderId="10" xfId="8" applyFont="1" applyFill="1" applyBorder="1" applyAlignment="1" applyProtection="1">
      <alignment vertical="center" shrinkToFit="1"/>
      <protection locked="0"/>
    </xf>
    <xf numFmtId="38" fontId="58" fillId="0" borderId="114" xfId="8" applyFont="1" applyFill="1" applyBorder="1" applyAlignment="1" applyProtection="1">
      <alignment vertical="center" shrinkToFit="1"/>
    </xf>
    <xf numFmtId="38" fontId="58" fillId="0" borderId="117" xfId="8" applyFont="1" applyBorder="1" applyAlignment="1" applyProtection="1">
      <alignment horizontal="center" vertical="center" shrinkToFit="1"/>
    </xf>
    <xf numFmtId="38" fontId="58" fillId="0" borderId="116" xfId="8" applyFont="1" applyBorder="1" applyAlignment="1" applyProtection="1">
      <alignment vertical="center" shrinkToFit="1"/>
    </xf>
    <xf numFmtId="38" fontId="58" fillId="0" borderId="2" xfId="1" applyFont="1" applyBorder="1" applyAlignment="1" applyProtection="1">
      <alignment horizontal="center"/>
    </xf>
    <xf numFmtId="38" fontId="5" fillId="10" borderId="137" xfId="8" applyFont="1" applyFill="1" applyBorder="1" applyProtection="1">
      <alignment vertical="center"/>
    </xf>
    <xf numFmtId="38" fontId="58" fillId="0" borderId="2" xfId="8" applyFont="1" applyFill="1" applyBorder="1" applyAlignment="1" applyProtection="1"/>
    <xf numFmtId="38" fontId="58" fillId="0" borderId="93" xfId="1" applyFont="1" applyBorder="1" applyAlignment="1" applyProtection="1">
      <alignment horizontal="right" vertical="center"/>
    </xf>
    <xf numFmtId="0" fontId="19" fillId="0" borderId="2" xfId="6" applyFont="1" applyBorder="1" applyAlignment="1" applyProtection="1">
      <alignment horizontal="center" vertical="center" wrapText="1" shrinkToFit="1"/>
    </xf>
    <xf numFmtId="0" fontId="19" fillId="0" borderId="2" xfId="0" applyFont="1" applyBorder="1" applyAlignment="1" applyProtection="1">
      <alignment horizontal="center" vertical="center" wrapText="1"/>
    </xf>
    <xf numFmtId="0" fontId="90" fillId="0" borderId="0" xfId="0" applyFont="1" applyProtection="1">
      <alignment vertical="center"/>
    </xf>
    <xf numFmtId="38" fontId="6" fillId="0" borderId="0" xfId="1" applyFont="1" applyAlignment="1" applyProtection="1">
      <alignment horizontal="left"/>
    </xf>
    <xf numFmtId="38" fontId="5" fillId="0" borderId="94" xfId="1" applyFont="1" applyFill="1" applyBorder="1" applyAlignment="1" applyProtection="1">
      <alignment horizontal="left"/>
    </xf>
    <xf numFmtId="38" fontId="5" fillId="0" borderId="98" xfId="1" applyFont="1" applyFill="1" applyBorder="1" applyAlignment="1" applyProtection="1">
      <alignment horizontal="left"/>
    </xf>
    <xf numFmtId="38" fontId="58" fillId="0" borderId="0" xfId="1" applyFont="1" applyFill="1" applyBorder="1" applyAlignment="1" applyProtection="1">
      <alignment horizontal="right"/>
    </xf>
    <xf numFmtId="0" fontId="6" fillId="9" borderId="0" xfId="0" applyFont="1" applyFill="1" applyProtection="1">
      <alignment vertical="center"/>
    </xf>
    <xf numFmtId="0" fontId="38" fillId="9" borderId="0" xfId="0" applyFont="1" applyFill="1" applyProtection="1">
      <alignment vertical="center"/>
    </xf>
    <xf numFmtId="49" fontId="58" fillId="2" borderId="2" xfId="8" applyNumberFormat="1" applyFont="1" applyFill="1" applyBorder="1" applyAlignment="1" applyProtection="1">
      <alignment horizontal="center" vertical="center"/>
      <protection locked="0"/>
    </xf>
    <xf numFmtId="38" fontId="74" fillId="0" borderId="2" xfId="8" applyFont="1" applyBorder="1" applyAlignment="1" applyProtection="1">
      <alignment horizontal="center" vertical="center"/>
    </xf>
    <xf numFmtId="38" fontId="74" fillId="9" borderId="0" xfId="8" applyFont="1" applyFill="1" applyProtection="1">
      <alignment vertical="center"/>
    </xf>
    <xf numFmtId="38" fontId="6" fillId="0" borderId="0" xfId="8" applyFont="1" applyFill="1" applyBorder="1" applyAlignment="1" applyProtection="1">
      <alignment vertical="center" shrinkToFit="1"/>
    </xf>
    <xf numFmtId="38" fontId="7" fillId="0" borderId="2" xfId="8" applyFont="1" applyBorder="1" applyAlignment="1" applyProtection="1">
      <alignment horizontal="center" vertical="center" wrapText="1"/>
    </xf>
    <xf numFmtId="38" fontId="6" fillId="0" borderId="0" xfId="8" applyFont="1" applyFill="1" applyBorder="1" applyAlignment="1" applyProtection="1">
      <alignment horizontal="left" vertical="center" shrinkToFit="1"/>
    </xf>
    <xf numFmtId="38" fontId="58" fillId="0" borderId="0" xfId="8" applyFont="1" applyFill="1" applyAlignment="1" applyProtection="1"/>
    <xf numFmtId="38" fontId="75" fillId="0" borderId="2" xfId="1" applyFont="1" applyBorder="1" applyAlignment="1" applyProtection="1">
      <alignment horizontal="center" vertical="center"/>
    </xf>
    <xf numFmtId="3" fontId="75" fillId="0" borderId="2" xfId="0" applyNumberFormat="1" applyFont="1" applyBorder="1" applyProtection="1">
      <alignment vertical="center"/>
    </xf>
    <xf numFmtId="38" fontId="5" fillId="0" borderId="0" xfId="1" applyFont="1" applyAlignment="1" applyProtection="1">
      <alignment horizontal="left"/>
    </xf>
    <xf numFmtId="38" fontId="69" fillId="0" borderId="0" xfId="1" applyFont="1" applyProtection="1"/>
    <xf numFmtId="38" fontId="17" fillId="0" borderId="0" xfId="1" applyFont="1" applyProtection="1"/>
    <xf numFmtId="38" fontId="58" fillId="0" borderId="93" xfId="8" applyFont="1" applyFill="1" applyBorder="1" applyAlignment="1" applyProtection="1">
      <alignment vertical="center"/>
    </xf>
    <xf numFmtId="38" fontId="18" fillId="9" borderId="0" xfId="8" applyFont="1" applyFill="1" applyProtection="1">
      <alignment vertical="center"/>
    </xf>
    <xf numFmtId="0" fontId="6" fillId="0" borderId="8" xfId="0" applyFont="1" applyFill="1" applyBorder="1" applyAlignment="1" applyProtection="1">
      <alignment horizontal="center" vertical="center" shrinkToFit="1"/>
    </xf>
    <xf numFmtId="3" fontId="6" fillId="0" borderId="8" xfId="0" applyNumberFormat="1" applyFont="1" applyFill="1" applyBorder="1" applyAlignment="1" applyProtection="1">
      <alignment horizontal="center" vertical="center" shrinkToFit="1"/>
    </xf>
    <xf numFmtId="3" fontId="6" fillId="0" borderId="8" xfId="0" applyNumberFormat="1" applyFont="1" applyBorder="1" applyAlignment="1" applyProtection="1">
      <alignment vertical="center"/>
    </xf>
    <xf numFmtId="3" fontId="6" fillId="0" borderId="8" xfId="0" applyNumberFormat="1" applyFont="1" applyFill="1" applyBorder="1" applyAlignment="1" applyProtection="1">
      <alignment vertical="center"/>
      <protection locked="0"/>
    </xf>
    <xf numFmtId="4" fontId="6" fillId="0" borderId="8" xfId="0" applyNumberFormat="1" applyFont="1" applyFill="1" applyBorder="1" applyAlignment="1" applyProtection="1">
      <alignment vertical="center"/>
      <protection locked="0"/>
    </xf>
    <xf numFmtId="0" fontId="6" fillId="0" borderId="8" xfId="0" applyFont="1" applyFill="1" applyBorder="1" applyAlignment="1" applyProtection="1">
      <alignment horizontal="center" vertical="center"/>
      <protection locked="0"/>
    </xf>
    <xf numFmtId="0" fontId="6" fillId="0" borderId="8" xfId="6" applyFont="1" applyFill="1" applyBorder="1" applyAlignment="1" applyProtection="1">
      <alignment vertical="center"/>
    </xf>
    <xf numFmtId="0" fontId="6" fillId="0" borderId="8" xfId="6" applyFont="1" applyFill="1" applyBorder="1" applyAlignment="1" applyProtection="1">
      <alignment horizontal="right" vertical="center"/>
    </xf>
    <xf numFmtId="38" fontId="58" fillId="2" borderId="2" xfId="1" applyFont="1" applyFill="1" applyBorder="1" applyAlignment="1" applyProtection="1">
      <alignment horizontal="center"/>
      <protection locked="0"/>
    </xf>
    <xf numFmtId="182" fontId="6" fillId="0" borderId="2" xfId="11" applyNumberFormat="1" applyFont="1" applyBorder="1" applyProtection="1">
      <alignment vertical="center"/>
    </xf>
    <xf numFmtId="38" fontId="9" fillId="0" borderId="5" xfId="1" applyFont="1" applyBorder="1" applyProtection="1"/>
    <xf numFmtId="38" fontId="9" fillId="0" borderId="11" xfId="1" applyFont="1" applyBorder="1" applyAlignment="1" applyProtection="1">
      <alignment horizontal="center" vertical="center"/>
    </xf>
    <xf numFmtId="38" fontId="9" fillId="0" borderId="5" xfId="1" applyFont="1" applyBorder="1" applyAlignment="1" applyProtection="1">
      <alignment horizontal="center" vertical="center"/>
    </xf>
    <xf numFmtId="38" fontId="9" fillId="0" borderId="16" xfId="1" applyFont="1" applyBorder="1" applyProtection="1"/>
    <xf numFmtId="38" fontId="9" fillId="0" borderId="85" xfId="1" applyFont="1" applyBorder="1" applyAlignment="1" applyProtection="1">
      <alignment horizontal="center" vertical="center"/>
    </xf>
    <xf numFmtId="38" fontId="9" fillId="0" borderId="16" xfId="1" applyFont="1" applyBorder="1" applyAlignment="1" applyProtection="1">
      <alignment horizontal="center" vertical="center"/>
    </xf>
    <xf numFmtId="38" fontId="0" fillId="0" borderId="4" xfId="1" applyFont="1" applyBorder="1" applyAlignment="1" applyProtection="1">
      <alignment horizontal="center" vertical="center"/>
    </xf>
    <xf numFmtId="38" fontId="0" fillId="0" borderId="85" xfId="1" applyFont="1" applyBorder="1" applyAlignment="1" applyProtection="1">
      <alignment horizontal="center" vertical="center"/>
    </xf>
    <xf numFmtId="38" fontId="9" fillId="0" borderId="2" xfId="1" applyFont="1" applyFill="1" applyBorder="1" applyAlignment="1" applyProtection="1">
      <alignment vertical="center"/>
    </xf>
    <xf numFmtId="38" fontId="9" fillId="0" borderId="8" xfId="1" applyFont="1" applyFill="1" applyBorder="1" applyAlignment="1" applyProtection="1">
      <alignment vertical="center"/>
    </xf>
    <xf numFmtId="38" fontId="0" fillId="0" borderId="5" xfId="1" applyFont="1" applyBorder="1" applyAlignment="1" applyProtection="1">
      <alignment horizontal="center" vertical="center"/>
    </xf>
    <xf numFmtId="38" fontId="74" fillId="0" borderId="0" xfId="8" applyFont="1" applyFill="1" applyBorder="1" applyAlignment="1" applyProtection="1">
      <alignment horizontal="right" vertical="center"/>
    </xf>
    <xf numFmtId="0" fontId="101" fillId="0" borderId="0" xfId="10" applyFont="1" applyAlignment="1" applyProtection="1">
      <alignment vertical="center"/>
    </xf>
    <xf numFmtId="0" fontId="9" fillId="0" borderId="0" xfId="10" applyProtection="1"/>
    <xf numFmtId="0" fontId="9" fillId="0" borderId="0" xfId="10" applyAlignment="1" applyProtection="1">
      <alignment vertical="center"/>
    </xf>
    <xf numFmtId="0" fontId="9" fillId="0" borderId="140" xfId="10" applyBorder="1" applyAlignment="1" applyProtection="1">
      <alignment horizontal="center" vertical="center"/>
    </xf>
    <xf numFmtId="0" fontId="9" fillId="0" borderId="4" xfId="10" applyBorder="1" applyAlignment="1" applyProtection="1">
      <alignment horizontal="center" vertical="center"/>
    </xf>
    <xf numFmtId="0" fontId="9" fillId="0" borderId="4" xfId="10" applyBorder="1" applyAlignment="1" applyProtection="1">
      <alignment horizontal="right" vertical="center"/>
    </xf>
    <xf numFmtId="0" fontId="9" fillId="0" borderId="2" xfId="10" applyBorder="1" applyAlignment="1" applyProtection="1">
      <alignment horizontal="center" vertical="center"/>
    </xf>
    <xf numFmtId="0" fontId="9" fillId="0" borderId="3" xfId="10" applyBorder="1" applyAlignment="1" applyProtection="1">
      <alignment horizontal="center" vertical="center"/>
    </xf>
    <xf numFmtId="0" fontId="9" fillId="0" borderId="1" xfId="10" applyBorder="1" applyAlignment="1" applyProtection="1">
      <alignment horizontal="center" vertical="center"/>
    </xf>
    <xf numFmtId="0" fontId="9" fillId="0" borderId="93" xfId="10" applyBorder="1" applyAlignment="1" applyProtection="1">
      <alignment horizontal="center" vertical="center"/>
    </xf>
    <xf numFmtId="0" fontId="9" fillId="0" borderId="93" xfId="10" applyBorder="1" applyAlignment="1" applyProtection="1">
      <alignment horizontal="right" vertical="center"/>
    </xf>
    <xf numFmtId="0" fontId="9" fillId="0" borderId="5" xfId="10" applyBorder="1" applyAlignment="1" applyProtection="1">
      <alignment horizontal="center" vertical="center"/>
    </xf>
    <xf numFmtId="0" fontId="9" fillId="0" borderId="5" xfId="10" applyBorder="1" applyAlignment="1" applyProtection="1">
      <alignment horizontal="center" vertical="center" wrapText="1"/>
    </xf>
    <xf numFmtId="0" fontId="9" fillId="0" borderId="95" xfId="10" applyBorder="1" applyAlignment="1" applyProtection="1">
      <alignment horizontal="center" vertical="center" wrapText="1"/>
    </xf>
    <xf numFmtId="0" fontId="9" fillId="0" borderId="21" xfId="10" applyBorder="1" applyAlignment="1" applyProtection="1">
      <alignment horizontal="center" vertical="center" wrapText="1"/>
    </xf>
    <xf numFmtId="0" fontId="9" fillId="0" borderId="0" xfId="10" applyBorder="1" applyAlignment="1" applyProtection="1">
      <alignment horizontal="center" vertical="center" wrapText="1"/>
    </xf>
    <xf numFmtId="0" fontId="9" fillId="0" borderId="16" xfId="10" applyBorder="1" applyAlignment="1" applyProtection="1">
      <alignment horizontal="center" vertical="center"/>
    </xf>
    <xf numFmtId="0" fontId="9" fillId="0" borderId="16" xfId="10" applyBorder="1" applyAlignment="1" applyProtection="1">
      <alignment horizontal="center" vertical="center" wrapText="1"/>
    </xf>
    <xf numFmtId="0" fontId="9" fillId="0" borderId="142" xfId="10" applyBorder="1" applyAlignment="1" applyProtection="1">
      <alignment horizontal="center" vertical="center" wrapText="1" shrinkToFit="1"/>
    </xf>
    <xf numFmtId="38" fontId="9" fillId="0" borderId="8" xfId="1" applyFont="1" applyBorder="1" applyAlignment="1" applyProtection="1">
      <alignment vertical="center"/>
    </xf>
    <xf numFmtId="38" fontId="9" fillId="0" borderId="2" xfId="1" applyFont="1" applyBorder="1" applyAlignment="1" applyProtection="1">
      <alignment vertical="center"/>
    </xf>
    <xf numFmtId="38" fontId="9" fillId="0" borderId="123" xfId="1" applyFont="1" applyBorder="1" applyAlignment="1" applyProtection="1">
      <alignment vertical="center"/>
    </xf>
    <xf numFmtId="38" fontId="9" fillId="0" borderId="0" xfId="1" applyFont="1" applyBorder="1" applyAlignment="1" applyProtection="1">
      <alignment vertical="center"/>
    </xf>
    <xf numFmtId="38" fontId="9" fillId="0" borderId="122" xfId="1" applyFont="1" applyBorder="1" applyAlignment="1" applyProtection="1">
      <alignment vertical="center"/>
    </xf>
    <xf numFmtId="0" fontId="9" fillId="0" borderId="0" xfId="10" applyBorder="1" applyProtection="1"/>
    <xf numFmtId="0" fontId="9" fillId="0" borderId="120" xfId="10" applyBorder="1" applyAlignment="1" applyProtection="1">
      <alignment horizontal="center" vertical="center" wrapText="1"/>
    </xf>
    <xf numFmtId="0" fontId="9" fillId="0" borderId="0" xfId="10" applyBorder="1" applyAlignment="1" applyProtection="1">
      <alignment vertical="center"/>
    </xf>
    <xf numFmtId="3" fontId="9" fillId="0" borderId="122" xfId="10" applyNumberFormat="1" applyBorder="1" applyAlignment="1" applyProtection="1">
      <alignment horizontal="right" vertical="center"/>
    </xf>
    <xf numFmtId="3" fontId="9" fillId="0" borderId="0" xfId="10" applyNumberFormat="1" applyBorder="1" applyAlignment="1" applyProtection="1">
      <alignment vertical="center"/>
    </xf>
    <xf numFmtId="9" fontId="0" fillId="2" borderId="11" xfId="12" applyNumberFormat="1" applyFont="1" applyFill="1" applyBorder="1" applyAlignment="1" applyProtection="1">
      <alignment horizontal="right" vertical="center"/>
      <protection locked="0"/>
    </xf>
    <xf numFmtId="0" fontId="9" fillId="2" borderId="138" xfId="10" applyFill="1" applyBorder="1" applyAlignment="1" applyProtection="1">
      <alignment horizontal="right" vertical="center"/>
      <protection locked="0"/>
    </xf>
    <xf numFmtId="38" fontId="9" fillId="2" borderId="2" xfId="8" applyFont="1" applyFill="1" applyBorder="1" applyAlignment="1" applyProtection="1">
      <alignment vertical="center"/>
      <protection locked="0"/>
    </xf>
    <xf numFmtId="38" fontId="9" fillId="2" borderId="93" xfId="8" applyFont="1" applyFill="1" applyBorder="1" applyAlignment="1" applyProtection="1">
      <alignment vertical="center"/>
      <protection locked="0"/>
    </xf>
    <xf numFmtId="38" fontId="19" fillId="0" borderId="2" xfId="8" applyFont="1" applyBorder="1" applyAlignment="1" applyProtection="1">
      <alignment horizontal="center" vertical="center"/>
    </xf>
    <xf numFmtId="38" fontId="75" fillId="0" borderId="0" xfId="1" applyFont="1" applyProtection="1"/>
    <xf numFmtId="0" fontId="2" fillId="0" borderId="78" xfId="2" applyFont="1" applyFill="1" applyBorder="1" applyAlignment="1" applyProtection="1">
      <alignment vertical="center" wrapText="1"/>
    </xf>
    <xf numFmtId="0" fontId="2" fillId="3" borderId="78" xfId="2" applyFont="1" applyFill="1" applyBorder="1" applyAlignment="1" applyProtection="1">
      <alignment vertical="center" wrapText="1"/>
    </xf>
    <xf numFmtId="0" fontId="0" fillId="0" borderId="4" xfId="9" applyFont="1" applyFill="1" applyBorder="1" applyAlignment="1" applyProtection="1">
      <alignment horizontal="center" vertical="center"/>
    </xf>
    <xf numFmtId="0" fontId="0" fillId="0" borderId="110" xfId="9" applyFont="1" applyFill="1" applyBorder="1" applyAlignment="1" applyProtection="1">
      <alignment horizontal="center" vertical="center"/>
    </xf>
    <xf numFmtId="38" fontId="36" fillId="0" borderId="2" xfId="9" applyNumberFormat="1" applyFont="1" applyFill="1" applyBorder="1" applyAlignment="1" applyProtection="1">
      <alignment horizontal="center" vertical="center"/>
    </xf>
    <xf numFmtId="38" fontId="58" fillId="0" borderId="0" xfId="1" applyFont="1" applyFill="1" applyBorder="1" applyAlignment="1" applyProtection="1">
      <alignment horizontal="center" vertical="center" shrinkToFit="1"/>
    </xf>
    <xf numFmtId="38" fontId="75" fillId="0" borderId="0" xfId="8" applyFont="1" applyFill="1" applyBorder="1" applyAlignment="1" applyProtection="1">
      <alignment vertical="center"/>
    </xf>
    <xf numFmtId="38" fontId="58" fillId="0" borderId="0" xfId="1" applyFont="1" applyFill="1" applyProtection="1"/>
    <xf numFmtId="0" fontId="2" fillId="0" borderId="59" xfId="2" applyFont="1" applyFill="1" applyBorder="1" applyAlignment="1" applyProtection="1">
      <alignment vertical="center" wrapText="1"/>
    </xf>
    <xf numFmtId="0" fontId="2" fillId="0" borderId="53" xfId="2" applyFont="1" applyFill="1" applyBorder="1" applyAlignment="1" applyProtection="1">
      <alignment vertical="center" wrapText="1"/>
    </xf>
    <xf numFmtId="0" fontId="2" fillId="0" borderId="84" xfId="2" applyFont="1" applyFill="1" applyBorder="1" applyAlignment="1" applyProtection="1">
      <alignment vertical="center" wrapText="1"/>
    </xf>
    <xf numFmtId="38" fontId="58" fillId="0" borderId="2" xfId="1" applyFont="1" applyBorder="1" applyProtection="1"/>
    <xf numFmtId="183" fontId="58" fillId="0" borderId="2" xfId="1" applyNumberFormat="1" applyFont="1" applyFill="1" applyBorder="1" applyProtection="1"/>
    <xf numFmtId="38" fontId="103" fillId="0" borderId="2" xfId="1" applyFont="1" applyBorder="1" applyProtection="1"/>
    <xf numFmtId="38" fontId="103" fillId="0" borderId="0" xfId="1" applyFont="1" applyProtection="1"/>
    <xf numFmtId="38" fontId="63" fillId="0" borderId="16" xfId="8" applyFont="1" applyFill="1" applyBorder="1" applyAlignment="1" applyProtection="1">
      <alignment horizontal="center" vertical="center" wrapText="1"/>
    </xf>
    <xf numFmtId="38" fontId="63" fillId="0" borderId="15" xfId="8" applyFont="1" applyFill="1" applyBorder="1" applyAlignment="1" applyProtection="1">
      <alignment horizontal="center" vertical="center" wrapText="1"/>
    </xf>
    <xf numFmtId="38" fontId="66" fillId="0" borderId="0" xfId="8" applyFont="1" applyFill="1" applyAlignment="1" applyProtection="1">
      <alignment vertical="center"/>
    </xf>
    <xf numFmtId="0" fontId="6" fillId="0" borderId="3" xfId="0" applyFont="1" applyBorder="1" applyAlignment="1" applyProtection="1">
      <alignment horizontal="centerContinuous" vertical="center" wrapText="1"/>
    </xf>
    <xf numFmtId="0" fontId="6" fillId="0" borderId="93" xfId="0" applyFont="1" applyBorder="1" applyAlignment="1" applyProtection="1">
      <alignment horizontal="centerContinuous" vertical="center" wrapText="1"/>
    </xf>
    <xf numFmtId="0" fontId="6" fillId="0" borderId="4" xfId="0" applyFont="1" applyBorder="1" applyAlignment="1" applyProtection="1">
      <alignment horizontal="centerContinuous" vertical="center" wrapText="1"/>
    </xf>
    <xf numFmtId="38" fontId="9" fillId="0" borderId="2" xfId="9" applyNumberFormat="1" applyFont="1" applyFill="1" applyBorder="1" applyAlignment="1" applyProtection="1">
      <alignment horizontal="center" vertical="center"/>
    </xf>
    <xf numFmtId="0" fontId="21" fillId="0" borderId="2" xfId="9" applyFont="1" applyBorder="1" applyAlignment="1" applyProtection="1">
      <alignment horizontal="center" vertical="center" wrapText="1"/>
    </xf>
    <xf numFmtId="0" fontId="9" fillId="0" borderId="1" xfId="9" applyFont="1" applyFill="1" applyBorder="1" applyAlignment="1" applyProtection="1">
      <alignment horizontal="center" vertical="center"/>
    </xf>
    <xf numFmtId="38" fontId="6" fillId="0" borderId="2" xfId="8" applyFont="1" applyBorder="1" applyAlignment="1" applyProtection="1">
      <alignment horizontal="center" vertical="center"/>
    </xf>
    <xf numFmtId="0" fontId="6" fillId="0" borderId="3" xfId="0" applyFont="1" applyBorder="1" applyAlignment="1" applyProtection="1">
      <alignment horizontal="center" vertical="center"/>
    </xf>
    <xf numFmtId="38" fontId="63" fillId="3" borderId="5" xfId="8" applyFont="1" applyFill="1" applyBorder="1" applyAlignment="1" applyProtection="1">
      <alignment horizontal="center" vertical="center" wrapText="1"/>
    </xf>
    <xf numFmtId="0" fontId="22" fillId="0" borderId="78" xfId="2" applyFill="1" applyBorder="1" applyAlignment="1" applyProtection="1">
      <alignment vertical="center" wrapText="1"/>
    </xf>
    <xf numFmtId="0" fontId="22" fillId="0" borderId="2" xfId="2" applyFill="1" applyBorder="1" applyAlignment="1" applyProtection="1">
      <alignment vertical="center" wrapText="1"/>
    </xf>
    <xf numFmtId="0" fontId="29" fillId="0" borderId="78" xfId="2" applyFont="1" applyFill="1" applyBorder="1" applyAlignment="1" applyProtection="1">
      <alignment vertical="center" wrapText="1"/>
    </xf>
    <xf numFmtId="38" fontId="13" fillId="0" borderId="13" xfId="1" applyFont="1" applyBorder="1" applyAlignment="1" applyProtection="1">
      <alignment horizontal="center" vertical="center"/>
    </xf>
    <xf numFmtId="38" fontId="13" fillId="0" borderId="14" xfId="1" applyFont="1" applyBorder="1" applyAlignment="1" applyProtection="1">
      <alignment horizontal="center" vertical="center"/>
    </xf>
    <xf numFmtId="38" fontId="6" fillId="0" borderId="3" xfId="8" applyFont="1" applyBorder="1" applyAlignment="1" applyProtection="1">
      <alignment vertical="center"/>
    </xf>
    <xf numFmtId="38" fontId="6" fillId="0" borderId="3" xfId="8" applyFont="1" applyBorder="1" applyAlignment="1" applyProtection="1">
      <alignment horizontal="center" vertical="center"/>
    </xf>
    <xf numFmtId="38" fontId="6" fillId="0" borderId="0" xfId="8" applyFont="1" applyFill="1" applyBorder="1" applyAlignment="1" applyProtection="1">
      <alignment horizontal="center" vertical="center"/>
    </xf>
    <xf numFmtId="38" fontId="6" fillId="2" borderId="2" xfId="8" applyFont="1" applyFill="1" applyBorder="1" applyAlignment="1" applyProtection="1">
      <alignment horizontal="center" vertical="center"/>
      <protection locked="0"/>
    </xf>
    <xf numFmtId="38" fontId="6" fillId="0" borderId="0" xfId="8" applyFont="1" applyFill="1" applyBorder="1" applyAlignment="1" applyProtection="1">
      <alignment horizontal="right" vertical="center"/>
    </xf>
    <xf numFmtId="38" fontId="6" fillId="0" borderId="0" xfId="8" applyFont="1" applyFill="1" applyBorder="1" applyAlignment="1" applyProtection="1">
      <alignment horizontal="left" vertical="center" wrapText="1"/>
    </xf>
    <xf numFmtId="38" fontId="6" fillId="0" borderId="0" xfId="8" applyFont="1" applyFill="1" applyBorder="1" applyAlignment="1" applyProtection="1">
      <alignment horizontal="left" vertical="center"/>
    </xf>
    <xf numFmtId="38" fontId="6" fillId="0" borderId="2" xfId="8" applyFont="1" applyFill="1" applyBorder="1" applyAlignment="1" applyProtection="1">
      <alignment horizontal="center" vertical="center" wrapText="1"/>
    </xf>
    <xf numFmtId="38" fontId="6" fillId="0" borderId="2" xfId="8" applyFont="1" applyBorder="1" applyAlignment="1" applyProtection="1">
      <alignment horizontal="center" vertical="center"/>
    </xf>
    <xf numFmtId="38" fontId="6" fillId="0" borderId="2" xfId="8" applyFont="1" applyBorder="1" applyAlignment="1" applyProtection="1">
      <alignment horizontal="center" vertical="center" wrapText="1"/>
    </xf>
    <xf numFmtId="38" fontId="45" fillId="4" borderId="3" xfId="8" applyFont="1" applyFill="1" applyBorder="1" applyAlignment="1" applyProtection="1">
      <alignment vertical="center" shrinkToFit="1"/>
      <protection locked="0"/>
    </xf>
    <xf numFmtId="38" fontId="14" fillId="0" borderId="99" xfId="8" applyFont="1" applyBorder="1" applyAlignment="1" applyProtection="1">
      <alignment horizontal="center" vertical="center" wrapText="1"/>
    </xf>
    <xf numFmtId="38" fontId="14" fillId="0" borderId="103" xfId="8" applyFont="1" applyBorder="1" applyAlignment="1" applyProtection="1">
      <alignment horizontal="center" vertical="center" wrapText="1"/>
    </xf>
    <xf numFmtId="38" fontId="6" fillId="0" borderId="0" xfId="8" applyFont="1" applyBorder="1" applyAlignment="1" applyProtection="1">
      <alignment horizontal="center" vertical="center"/>
    </xf>
    <xf numFmtId="38" fontId="6" fillId="0" borderId="3" xfId="1" applyFont="1" applyBorder="1" applyAlignment="1" applyProtection="1">
      <alignment horizontal="center" vertical="center"/>
    </xf>
    <xf numFmtId="0" fontId="6" fillId="0" borderId="2" xfId="0" applyFont="1" applyBorder="1" applyAlignment="1" applyProtection="1">
      <alignment horizontal="right" vertical="center"/>
    </xf>
    <xf numFmtId="38" fontId="6" fillId="0" borderId="2" xfId="1" applyFont="1" applyBorder="1" applyAlignment="1" applyProtection="1">
      <alignment horizontal="center" vertical="center"/>
    </xf>
    <xf numFmtId="38" fontId="58" fillId="0" borderId="3" xfId="1" applyFont="1" applyBorder="1" applyAlignment="1" applyProtection="1">
      <alignment horizontal="center" vertical="center"/>
    </xf>
    <xf numFmtId="38" fontId="6" fillId="0" borderId="2" xfId="1" applyFont="1" applyFill="1" applyBorder="1" applyAlignment="1" applyProtection="1">
      <alignment horizontal="center" vertical="center" wrapText="1"/>
    </xf>
    <xf numFmtId="38" fontId="58" fillId="0" borderId="2" xfId="8" applyFont="1" applyFill="1" applyBorder="1" applyAlignment="1" applyProtection="1">
      <alignment horizontal="right" vertical="center"/>
    </xf>
    <xf numFmtId="0" fontId="6" fillId="0" borderId="2" xfId="6" applyFont="1" applyFill="1" applyBorder="1" applyAlignment="1" applyProtection="1">
      <alignment horizontal="center" vertical="center"/>
    </xf>
    <xf numFmtId="0" fontId="6" fillId="0" borderId="2" xfId="0" applyFont="1" applyBorder="1" applyAlignment="1" applyProtection="1">
      <alignment horizontal="center" vertical="center"/>
    </xf>
    <xf numFmtId="38" fontId="6" fillId="0" borderId="2" xfId="1" applyFont="1" applyFill="1" applyBorder="1" applyAlignment="1" applyProtection="1">
      <alignment horizontal="center" vertical="center"/>
    </xf>
    <xf numFmtId="38" fontId="58" fillId="0" borderId="2" xfId="1" applyFont="1" applyBorder="1" applyAlignment="1" applyProtection="1">
      <alignment horizontal="center" vertical="center"/>
    </xf>
    <xf numFmtId="38" fontId="6" fillId="0" borderId="3" xfId="1" applyFont="1" applyFill="1" applyBorder="1" applyAlignment="1" applyProtection="1">
      <alignment horizontal="center" vertical="center"/>
    </xf>
    <xf numFmtId="38" fontId="19" fillId="0" borderId="2" xfId="1" applyFont="1" applyBorder="1" applyAlignment="1" applyProtection="1">
      <alignment horizontal="center" vertical="center" wrapText="1"/>
    </xf>
    <xf numFmtId="38" fontId="58" fillId="0" borderId="2" xfId="1" applyFont="1" applyFill="1" applyBorder="1" applyAlignment="1" applyProtection="1">
      <alignment horizontal="center" vertical="center"/>
    </xf>
    <xf numFmtId="38" fontId="6" fillId="0" borderId="2" xfId="1" applyFont="1" applyBorder="1" applyAlignment="1" applyProtection="1">
      <alignment horizontal="center" vertical="center" wrapText="1"/>
    </xf>
    <xf numFmtId="38" fontId="6" fillId="0" borderId="1" xfId="8" applyFont="1" applyBorder="1" applyAlignment="1" applyProtection="1">
      <alignment horizontal="right"/>
    </xf>
    <xf numFmtId="38" fontId="6" fillId="0" borderId="93" xfId="8" applyFont="1" applyBorder="1" applyAlignment="1" applyProtection="1">
      <alignment horizontal="right"/>
    </xf>
    <xf numFmtId="38" fontId="6" fillId="0" borderId="2" xfId="8" quotePrefix="1" applyFont="1" applyBorder="1" applyProtection="1">
      <alignment vertical="center"/>
    </xf>
    <xf numFmtId="38" fontId="6" fillId="0" borderId="5" xfId="8" quotePrefix="1" applyFont="1" applyBorder="1" applyProtection="1">
      <alignment vertical="center"/>
    </xf>
    <xf numFmtId="38" fontId="6" fillId="0" borderId="5" xfId="8" applyFont="1" applyBorder="1" applyProtection="1">
      <alignment vertical="center"/>
    </xf>
    <xf numFmtId="38" fontId="5" fillId="0" borderId="7" xfId="8" applyFont="1" applyBorder="1" applyProtection="1">
      <alignment vertical="center"/>
    </xf>
    <xf numFmtId="38" fontId="7" fillId="0" borderId="6" xfId="8" applyFont="1" applyBorder="1" applyAlignment="1" applyProtection="1">
      <alignment horizontal="center" vertical="center" wrapText="1"/>
    </xf>
    <xf numFmtId="38" fontId="6" fillId="0" borderId="5" xfId="8" applyFont="1" applyFill="1" applyBorder="1" applyProtection="1">
      <alignment vertical="center"/>
    </xf>
    <xf numFmtId="49" fontId="6" fillId="2" borderId="2" xfId="8" quotePrefix="1" applyNumberFormat="1" applyFont="1" applyFill="1" applyBorder="1" applyAlignment="1" applyProtection="1">
      <alignment horizontal="center" vertical="center"/>
      <protection locked="0"/>
    </xf>
    <xf numFmtId="38" fontId="6" fillId="0" borderId="2" xfId="8" applyFont="1" applyBorder="1" applyAlignment="1" applyProtection="1">
      <alignment horizontal="center" vertical="center" shrinkToFit="1"/>
    </xf>
    <xf numFmtId="179" fontId="6" fillId="0" borderId="2" xfId="5" applyNumberFormat="1" applyFont="1" applyFill="1" applyBorder="1" applyAlignment="1" applyProtection="1">
      <alignment horizontal="right" vertical="center"/>
    </xf>
    <xf numFmtId="177" fontId="6" fillId="2" borderId="2" xfId="8" applyNumberFormat="1" applyFont="1" applyFill="1" applyBorder="1" applyProtection="1">
      <alignment vertical="center"/>
      <protection locked="0"/>
    </xf>
    <xf numFmtId="177" fontId="6" fillId="2" borderId="2" xfId="8" applyNumberFormat="1" applyFont="1" applyFill="1" applyBorder="1" applyAlignment="1" applyProtection="1">
      <alignment vertical="center" wrapText="1"/>
      <protection locked="0"/>
    </xf>
    <xf numFmtId="0" fontId="6" fillId="0" borderId="2" xfId="0" applyFont="1" applyFill="1" applyBorder="1" applyAlignment="1" applyProtection="1">
      <alignment horizontal="center" vertical="center" shrinkToFit="1"/>
    </xf>
    <xf numFmtId="3" fontId="6" fillId="0" borderId="2" xfId="0" applyNumberFormat="1" applyFont="1" applyFill="1" applyBorder="1" applyAlignment="1" applyProtection="1">
      <alignment horizontal="center" vertical="center" shrinkToFit="1"/>
    </xf>
    <xf numFmtId="3" fontId="6" fillId="2" borderId="2" xfId="0" applyNumberFormat="1" applyFont="1" applyFill="1" applyBorder="1" applyAlignment="1" applyProtection="1">
      <alignment vertical="center"/>
      <protection locked="0"/>
    </xf>
    <xf numFmtId="4" fontId="6" fillId="2" borderId="2" xfId="0" applyNumberFormat="1" applyFont="1" applyFill="1" applyBorder="1" applyAlignment="1" applyProtection="1">
      <alignment vertical="center"/>
      <protection locked="0"/>
    </xf>
    <xf numFmtId="38" fontId="58" fillId="2" borderId="2" xfId="1" applyFont="1" applyFill="1" applyBorder="1" applyProtection="1">
      <protection locked="0"/>
    </xf>
    <xf numFmtId="0" fontId="6" fillId="2" borderId="2" xfId="6" applyFont="1" applyFill="1" applyBorder="1" applyAlignment="1" applyProtection="1">
      <alignment horizontal="center" vertical="center" shrinkToFit="1"/>
      <protection locked="0"/>
    </xf>
    <xf numFmtId="38" fontId="58" fillId="0" borderId="3" xfId="1" applyFont="1" applyBorder="1" applyAlignment="1" applyProtection="1">
      <alignment horizontal="center" vertical="center"/>
    </xf>
    <xf numFmtId="38" fontId="38" fillId="0" borderId="0" xfId="8" applyFont="1" applyBorder="1" applyProtection="1">
      <alignment vertical="center"/>
    </xf>
    <xf numFmtId="38" fontId="5" fillId="0" borderId="0" xfId="8" applyFont="1" applyFill="1" applyBorder="1" applyProtection="1">
      <alignment vertical="center"/>
    </xf>
    <xf numFmtId="0" fontId="6" fillId="0" borderId="3" xfId="0" applyFont="1" applyFill="1" applyBorder="1" applyAlignment="1" applyProtection="1">
      <alignment horizontal="center" vertical="center" wrapText="1"/>
    </xf>
    <xf numFmtId="0" fontId="6" fillId="0" borderId="3" xfId="0" applyFont="1" applyFill="1" applyBorder="1" applyAlignment="1" applyProtection="1">
      <alignment horizontal="center" vertical="center"/>
    </xf>
    <xf numFmtId="0" fontId="6" fillId="0" borderId="53" xfId="0" applyFont="1" applyFill="1" applyBorder="1" applyAlignment="1" applyProtection="1">
      <alignment horizontal="center" vertical="center" wrapText="1"/>
    </xf>
    <xf numFmtId="38" fontId="6" fillId="0" borderId="55" xfId="8" applyFont="1" applyFill="1" applyBorder="1" applyAlignment="1" applyProtection="1">
      <alignment horizontal="center" vertical="center"/>
    </xf>
    <xf numFmtId="0" fontId="6" fillId="0" borderId="78" xfId="0" applyFont="1" applyFill="1" applyBorder="1" applyAlignment="1" applyProtection="1">
      <alignment horizontal="center" vertical="center" wrapText="1"/>
    </xf>
    <xf numFmtId="38" fontId="6" fillId="0" borderId="79" xfId="8" applyFont="1" applyFill="1" applyBorder="1" applyAlignment="1" applyProtection="1">
      <alignment horizontal="center" vertical="center"/>
    </xf>
    <xf numFmtId="38" fontId="6" fillId="0" borderId="58" xfId="8" applyFont="1" applyFill="1" applyBorder="1" applyAlignment="1" applyProtection="1">
      <alignment horizontal="center" vertical="center"/>
    </xf>
    <xf numFmtId="0" fontId="5" fillId="0" borderId="0" xfId="0" applyFont="1" applyFill="1" applyBorder="1" applyAlignment="1" applyProtection="1">
      <alignment horizontal="left" vertical="center"/>
    </xf>
    <xf numFmtId="0" fontId="5" fillId="0" borderId="56" xfId="0" applyFont="1" applyFill="1" applyBorder="1" applyAlignment="1" applyProtection="1">
      <alignment horizontal="center" vertical="center" wrapText="1"/>
    </xf>
    <xf numFmtId="38" fontId="69" fillId="0" borderId="2" xfId="8" applyFont="1" applyFill="1" applyBorder="1" applyAlignment="1" applyProtection="1">
      <alignment horizontal="right" vertical="center"/>
    </xf>
    <xf numFmtId="38" fontId="69" fillId="0" borderId="0" xfId="8" applyFont="1" applyFill="1" applyBorder="1" applyAlignment="1" applyProtection="1">
      <alignment vertical="center"/>
    </xf>
    <xf numFmtId="0" fontId="6" fillId="4" borderId="2" xfId="0" applyFont="1" applyFill="1" applyBorder="1" applyAlignment="1" applyProtection="1">
      <alignment horizontal="center" vertical="center" shrinkToFit="1"/>
      <protection locked="0"/>
    </xf>
    <xf numFmtId="0" fontId="9" fillId="4" borderId="1" xfId="9" applyFont="1" applyFill="1" applyBorder="1" applyAlignment="1" applyProtection="1">
      <alignment horizontal="center" vertical="center"/>
      <protection locked="0"/>
    </xf>
    <xf numFmtId="0" fontId="0" fillId="4" borderId="2" xfId="9" applyFont="1" applyFill="1" applyBorder="1" applyAlignment="1" applyProtection="1">
      <alignment horizontal="center" vertical="center" shrinkToFit="1"/>
      <protection locked="0"/>
    </xf>
    <xf numFmtId="0" fontId="9" fillId="4" borderId="2" xfId="9" applyFill="1" applyBorder="1" applyAlignment="1" applyProtection="1">
      <alignment horizontal="center" vertical="center" wrapText="1" shrinkToFit="1"/>
      <protection locked="0"/>
    </xf>
    <xf numFmtId="0" fontId="9" fillId="4" borderId="2" xfId="9" applyFill="1" applyBorder="1" applyAlignment="1" applyProtection="1">
      <alignment horizontal="center" vertical="center" shrinkToFit="1"/>
      <protection locked="0"/>
    </xf>
    <xf numFmtId="0" fontId="9" fillId="4" borderId="2" xfId="9" applyFont="1" applyFill="1" applyBorder="1" applyAlignment="1" applyProtection="1">
      <alignment horizontal="center" vertical="center" shrinkToFit="1"/>
      <protection locked="0"/>
    </xf>
    <xf numFmtId="0" fontId="9" fillId="4" borderId="2" xfId="9" applyFont="1" applyFill="1" applyBorder="1" applyAlignment="1" applyProtection="1">
      <alignment horizontal="center" vertical="center"/>
      <protection locked="0"/>
    </xf>
    <xf numFmtId="0" fontId="9" fillId="4" borderId="2" xfId="9" applyFill="1" applyBorder="1" applyAlignment="1" applyProtection="1">
      <alignment horizontal="center" vertical="center"/>
      <protection locked="0"/>
    </xf>
    <xf numFmtId="0" fontId="9" fillId="13" borderId="2" xfId="9" applyFont="1" applyFill="1" applyBorder="1" applyAlignment="1" applyProtection="1">
      <alignment horizontal="center" vertical="center"/>
      <protection locked="0"/>
    </xf>
    <xf numFmtId="38" fontId="63" fillId="4" borderId="2" xfId="8" applyFont="1" applyFill="1" applyBorder="1" applyAlignment="1" applyProtection="1">
      <alignment horizontal="center" vertical="center" wrapText="1"/>
      <protection locked="0"/>
    </xf>
    <xf numFmtId="38" fontId="13" fillId="4" borderId="24" xfId="1" applyFont="1" applyFill="1" applyBorder="1" applyAlignment="1" applyProtection="1">
      <alignment horizontal="right" vertical="center" shrinkToFit="1"/>
      <protection locked="0"/>
    </xf>
    <xf numFmtId="38" fontId="13" fillId="4" borderId="28" xfId="1" applyFont="1" applyFill="1" applyBorder="1" applyAlignment="1" applyProtection="1">
      <alignment horizontal="right" vertical="center" shrinkToFit="1"/>
      <protection locked="0"/>
    </xf>
    <xf numFmtId="38" fontId="13" fillId="4" borderId="68" xfId="1" applyFont="1" applyFill="1" applyBorder="1" applyAlignment="1" applyProtection="1">
      <alignment horizontal="right" vertical="center" shrinkToFit="1"/>
      <protection locked="0"/>
    </xf>
    <xf numFmtId="38" fontId="13" fillId="4" borderId="32" xfId="1" applyFont="1" applyFill="1" applyBorder="1" applyAlignment="1" applyProtection="1">
      <alignment horizontal="right" vertical="center" shrinkToFit="1"/>
      <protection locked="0"/>
    </xf>
    <xf numFmtId="38" fontId="13" fillId="4" borderId="33" xfId="1" applyFont="1" applyFill="1" applyBorder="1" applyAlignment="1" applyProtection="1">
      <alignment horizontal="right" vertical="center" shrinkToFit="1"/>
      <protection locked="0"/>
    </xf>
    <xf numFmtId="38" fontId="13" fillId="4" borderId="15" xfId="1" applyFont="1" applyFill="1" applyBorder="1" applyAlignment="1" applyProtection="1">
      <alignment horizontal="right" vertical="center" shrinkToFit="1"/>
      <protection locked="0"/>
    </xf>
    <xf numFmtId="38" fontId="13" fillId="4" borderId="70" xfId="1" applyFont="1" applyFill="1" applyBorder="1" applyAlignment="1" applyProtection="1">
      <alignment horizontal="right" vertical="center" shrinkToFit="1"/>
      <protection locked="0"/>
    </xf>
    <xf numFmtId="38" fontId="13" fillId="4" borderId="36" xfId="1" applyFont="1" applyFill="1" applyBorder="1" applyAlignment="1" applyProtection="1">
      <alignment horizontal="right" vertical="center" shrinkToFit="1"/>
      <protection locked="0"/>
    </xf>
    <xf numFmtId="38" fontId="13" fillId="4" borderId="72" xfId="1" applyFont="1" applyFill="1" applyBorder="1" applyAlignment="1" applyProtection="1">
      <alignment horizontal="right" vertical="center" shrinkToFit="1"/>
      <protection locked="0"/>
    </xf>
    <xf numFmtId="38" fontId="13" fillId="4" borderId="65" xfId="1" applyFont="1" applyFill="1" applyBorder="1" applyAlignment="1" applyProtection="1">
      <alignment horizontal="right" vertical="center" shrinkToFit="1"/>
      <protection locked="0"/>
    </xf>
    <xf numFmtId="38" fontId="13" fillId="4" borderId="37" xfId="1" applyFont="1" applyFill="1" applyBorder="1" applyAlignment="1" applyProtection="1">
      <alignment horizontal="right" vertical="center" shrinkToFit="1"/>
      <protection locked="0"/>
    </xf>
    <xf numFmtId="38" fontId="13" fillId="4" borderId="77" xfId="1" applyFont="1" applyFill="1" applyBorder="1" applyAlignment="1" applyProtection="1">
      <alignment horizontal="right" vertical="center" shrinkToFit="1"/>
      <protection locked="0"/>
    </xf>
    <xf numFmtId="38" fontId="13" fillId="4" borderId="65" xfId="1" applyFont="1" applyFill="1" applyBorder="1" applyAlignment="1" applyProtection="1">
      <alignment horizontal="center" vertical="center"/>
      <protection locked="0"/>
    </xf>
    <xf numFmtId="38" fontId="13" fillId="4" borderId="28" xfId="1" applyFont="1" applyFill="1" applyBorder="1" applyAlignment="1" applyProtection="1">
      <alignment horizontal="center" vertical="center"/>
      <protection locked="0"/>
    </xf>
    <xf numFmtId="38" fontId="13" fillId="4" borderId="39" xfId="1" applyFont="1" applyFill="1" applyBorder="1" applyAlignment="1" applyProtection="1">
      <alignment horizontal="center" vertical="center"/>
      <protection locked="0"/>
    </xf>
    <xf numFmtId="38" fontId="6" fillId="4" borderId="2" xfId="8" applyFont="1" applyFill="1" applyBorder="1" applyAlignment="1" applyProtection="1">
      <alignment vertical="center"/>
      <protection locked="0"/>
    </xf>
    <xf numFmtId="38" fontId="58" fillId="4" borderId="2" xfId="1" applyFont="1" applyFill="1" applyBorder="1" applyAlignment="1" applyProtection="1">
      <alignment vertical="center"/>
      <protection locked="0"/>
    </xf>
    <xf numFmtId="0" fontId="6" fillId="4" borderId="2" xfId="6" applyFont="1" applyFill="1" applyBorder="1" applyAlignment="1" applyProtection="1">
      <alignment horizontal="center" vertical="center" shrinkToFit="1"/>
      <protection locked="0"/>
    </xf>
    <xf numFmtId="38" fontId="6" fillId="0" borderId="0" xfId="8" applyFont="1">
      <alignment vertical="center"/>
    </xf>
    <xf numFmtId="38" fontId="6" fillId="0" borderId="1" xfId="8" applyFont="1" applyBorder="1" applyAlignment="1">
      <alignment horizontal="right"/>
    </xf>
    <xf numFmtId="38" fontId="6" fillId="0" borderId="93" xfId="8" applyFont="1" applyBorder="1" applyAlignment="1">
      <alignment horizontal="right"/>
    </xf>
    <xf numFmtId="38" fontId="6" fillId="0" borderId="0" xfId="8" applyFont="1" applyBorder="1" applyAlignment="1">
      <alignment horizontal="right" vertical="center"/>
    </xf>
    <xf numFmtId="38" fontId="6" fillId="0" borderId="0" xfId="8" applyFont="1" applyBorder="1">
      <alignment vertical="center"/>
    </xf>
    <xf numFmtId="38" fontId="6" fillId="0" borderId="2" xfId="8" applyFont="1" applyBorder="1" applyAlignment="1">
      <alignment horizontal="center" vertical="center"/>
    </xf>
    <xf numFmtId="38" fontId="6" fillId="0" borderId="0" xfId="8" applyFont="1" applyAlignment="1">
      <alignment horizontal="center" vertical="center"/>
    </xf>
    <xf numFmtId="38" fontId="6" fillId="0" borderId="2" xfId="8" quotePrefix="1" applyFont="1" applyBorder="1">
      <alignment vertical="center"/>
    </xf>
    <xf numFmtId="38" fontId="6" fillId="0" borderId="2" xfId="8" applyFont="1" applyBorder="1" applyAlignment="1">
      <alignment vertical="center" wrapText="1"/>
    </xf>
    <xf numFmtId="38" fontId="6" fillId="0" borderId="2" xfId="8" applyFont="1" applyBorder="1">
      <alignment vertical="center"/>
    </xf>
    <xf numFmtId="38" fontId="6" fillId="0" borderId="2" xfId="8" applyFont="1" applyFill="1" applyBorder="1" applyAlignment="1">
      <alignment horizontal="center" vertical="center"/>
    </xf>
    <xf numFmtId="38" fontId="6" fillId="0" borderId="3" xfId="8" applyFont="1" applyBorder="1">
      <alignment vertical="center"/>
    </xf>
    <xf numFmtId="38" fontId="7" fillId="0" borderId="6" xfId="8" applyFont="1" applyBorder="1" applyAlignment="1">
      <alignment horizontal="center" vertical="center" wrapText="1"/>
    </xf>
    <xf numFmtId="38" fontId="6" fillId="0" borderId="7" xfId="8" applyFont="1" applyBorder="1">
      <alignment vertical="center"/>
    </xf>
    <xf numFmtId="38" fontId="7" fillId="0" borderId="8" xfId="8" applyFont="1" applyBorder="1" applyAlignment="1">
      <alignment horizontal="center" vertical="center" wrapText="1"/>
    </xf>
    <xf numFmtId="38" fontId="6" fillId="0" borderId="8" xfId="8" applyFont="1" applyBorder="1">
      <alignment vertical="center"/>
    </xf>
    <xf numFmtId="38" fontId="6" fillId="0" borderId="10" xfId="8" applyFont="1" applyBorder="1">
      <alignment vertical="center"/>
    </xf>
    <xf numFmtId="38" fontId="7" fillId="0" borderId="9" xfId="8" applyFont="1" applyBorder="1" applyAlignment="1">
      <alignment horizontal="center" vertical="center" wrapText="1"/>
    </xf>
    <xf numFmtId="38" fontId="6" fillId="0" borderId="9" xfId="8" applyFont="1" applyBorder="1">
      <alignment vertical="center"/>
    </xf>
    <xf numFmtId="38" fontId="5" fillId="0" borderId="14" xfId="8" applyFont="1" applyBorder="1">
      <alignment vertical="center"/>
    </xf>
    <xf numFmtId="0" fontId="6" fillId="0" borderId="0" xfId="0" applyFont="1">
      <alignment vertical="center"/>
    </xf>
    <xf numFmtId="0" fontId="84" fillId="0" borderId="0" xfId="0" applyFont="1" applyAlignment="1">
      <alignment horizontal="right" vertical="center"/>
    </xf>
    <xf numFmtId="0" fontId="8" fillId="0" borderId="0" xfId="0" applyFont="1">
      <alignment vertical="center"/>
    </xf>
    <xf numFmtId="0" fontId="8" fillId="12" borderId="0" xfId="0" applyFont="1" applyFill="1">
      <alignment vertical="center"/>
    </xf>
    <xf numFmtId="0" fontId="6" fillId="12" borderId="0" xfId="0" applyFont="1" applyFill="1">
      <alignment vertical="center"/>
    </xf>
    <xf numFmtId="0" fontId="6" fillId="3" borderId="0" xfId="0" applyFont="1" applyFill="1" applyBorder="1" applyAlignment="1">
      <alignment vertical="center"/>
    </xf>
    <xf numFmtId="0" fontId="14" fillId="3" borderId="0" xfId="0" applyFont="1" applyFill="1" applyBorder="1" applyAlignment="1">
      <alignment vertical="center" wrapText="1"/>
    </xf>
    <xf numFmtId="0" fontId="6" fillId="3" borderId="0" xfId="0" applyFont="1" applyFill="1" applyBorder="1" applyAlignment="1">
      <alignment vertical="center" wrapText="1"/>
    </xf>
    <xf numFmtId="0" fontId="6" fillId="3" borderId="0" xfId="0" applyFont="1" applyFill="1">
      <alignment vertical="center"/>
    </xf>
    <xf numFmtId="0" fontId="6" fillId="3" borderId="0" xfId="0" applyFont="1" applyFill="1" applyBorder="1">
      <alignment vertical="center"/>
    </xf>
    <xf numFmtId="0" fontId="19" fillId="3" borderId="0" xfId="0" applyFont="1" applyFill="1" applyBorder="1" applyAlignment="1">
      <alignment vertical="center" wrapText="1"/>
    </xf>
    <xf numFmtId="0" fontId="6" fillId="3" borderId="0" xfId="0" applyFont="1" applyFill="1" applyBorder="1" applyAlignment="1">
      <alignment vertical="center" shrinkToFit="1"/>
    </xf>
    <xf numFmtId="0" fontId="6" fillId="3" borderId="94" xfId="0" applyFont="1" applyFill="1" applyBorder="1" applyAlignment="1">
      <alignment vertical="center"/>
    </xf>
    <xf numFmtId="0" fontId="6" fillId="3" borderId="95" xfId="0" applyFont="1" applyFill="1" applyBorder="1" applyAlignment="1">
      <alignment vertical="center"/>
    </xf>
    <xf numFmtId="0" fontId="6" fillId="3" borderId="11" xfId="0" applyFont="1" applyFill="1" applyBorder="1" applyAlignment="1">
      <alignment vertical="center"/>
    </xf>
    <xf numFmtId="0" fontId="6" fillId="3" borderId="95" xfId="0" applyFont="1" applyFill="1" applyBorder="1" applyAlignment="1">
      <alignment horizontal="left" vertical="center"/>
    </xf>
    <xf numFmtId="0" fontId="19" fillId="3" borderId="0" xfId="0" applyFont="1" applyFill="1" applyBorder="1" applyAlignment="1">
      <alignment horizontal="center" vertical="center" wrapText="1"/>
    </xf>
    <xf numFmtId="0" fontId="14" fillId="3" borderId="95" xfId="0" applyFont="1" applyFill="1" applyBorder="1" applyAlignment="1">
      <alignment vertical="center" wrapText="1"/>
    </xf>
    <xf numFmtId="0" fontId="14" fillId="3" borderId="11" xfId="0" applyFont="1" applyFill="1" applyBorder="1" applyAlignment="1">
      <alignment vertical="center" wrapText="1"/>
    </xf>
    <xf numFmtId="0" fontId="19" fillId="3" borderId="94" xfId="0" applyFont="1" applyFill="1" applyBorder="1" applyAlignment="1">
      <alignment horizontal="center" vertical="center" wrapText="1"/>
    </xf>
    <xf numFmtId="0" fontId="6" fillId="3" borderId="94" xfId="0" applyFont="1" applyFill="1" applyBorder="1">
      <alignment vertical="center"/>
    </xf>
    <xf numFmtId="0" fontId="6" fillId="3" borderId="0" xfId="0" applyFont="1" applyFill="1" applyBorder="1" applyAlignment="1">
      <alignment horizontal="center" vertical="center" wrapText="1"/>
    </xf>
    <xf numFmtId="0" fontId="6" fillId="3" borderId="90" xfId="0" applyFont="1" applyFill="1" applyBorder="1" applyAlignment="1">
      <alignment vertical="center" wrapText="1"/>
    </xf>
    <xf numFmtId="0" fontId="6" fillId="3" borderId="103" xfId="0" applyFont="1" applyFill="1" applyBorder="1" applyAlignment="1">
      <alignment horizontal="right" vertical="center"/>
    </xf>
    <xf numFmtId="0" fontId="6" fillId="3" borderId="99" xfId="0" applyFont="1" applyFill="1" applyBorder="1" applyAlignment="1">
      <alignment horizontal="right" vertical="center"/>
    </xf>
    <xf numFmtId="0" fontId="14" fillId="3" borderId="90" xfId="0" applyFont="1" applyFill="1" applyBorder="1" applyAlignment="1">
      <alignment horizontal="right" vertical="center" wrapText="1"/>
    </xf>
    <xf numFmtId="0" fontId="14" fillId="3" borderId="99" xfId="0" applyFont="1" applyFill="1" applyBorder="1" applyAlignment="1">
      <alignment horizontal="right" vertical="center" wrapText="1"/>
    </xf>
    <xf numFmtId="0" fontId="19" fillId="3" borderId="1" xfId="0" applyFont="1" applyFill="1" applyBorder="1" applyAlignment="1">
      <alignment horizontal="center" vertical="center" wrapText="1"/>
    </xf>
    <xf numFmtId="0" fontId="6" fillId="3" borderId="159" xfId="0" applyFont="1" applyFill="1" applyBorder="1" applyAlignment="1">
      <alignment horizontal="right" vertical="center" wrapText="1"/>
    </xf>
    <xf numFmtId="0" fontId="6" fillId="3" borderId="0" xfId="0" applyFont="1" applyFill="1" applyBorder="1" applyAlignment="1">
      <alignment horizontal="right" vertical="center"/>
    </xf>
    <xf numFmtId="0" fontId="6" fillId="3" borderId="90" xfId="0" applyFont="1" applyFill="1" applyBorder="1" applyAlignment="1">
      <alignment horizontal="right" vertical="center" wrapText="1"/>
    </xf>
    <xf numFmtId="0" fontId="6" fillId="3" borderId="0" xfId="0" applyFont="1" applyFill="1" applyBorder="1" applyAlignment="1">
      <alignment horizontal="right" vertical="center" wrapText="1"/>
    </xf>
    <xf numFmtId="0" fontId="6" fillId="3" borderId="0" xfId="0" applyFont="1" applyFill="1" applyAlignment="1">
      <alignment horizontal="right" vertical="center"/>
    </xf>
    <xf numFmtId="3" fontId="19" fillId="3" borderId="160" xfId="0" applyNumberFormat="1" applyFont="1" applyFill="1" applyBorder="1" applyAlignment="1">
      <alignment vertical="center" shrinkToFit="1"/>
    </xf>
    <xf numFmtId="0" fontId="6" fillId="3" borderId="161" xfId="0" applyFont="1" applyFill="1" applyBorder="1" applyAlignment="1">
      <alignment horizontal="right" vertical="center"/>
    </xf>
    <xf numFmtId="3" fontId="6" fillId="3" borderId="162" xfId="0" applyNumberFormat="1" applyFont="1" applyFill="1" applyBorder="1" applyAlignment="1">
      <alignment horizontal="center" vertical="center" shrinkToFit="1"/>
    </xf>
    <xf numFmtId="3" fontId="19" fillId="3" borderId="165" xfId="0" applyNumberFormat="1" applyFont="1" applyFill="1" applyBorder="1" applyAlignment="1">
      <alignment vertical="center" wrapText="1" shrinkToFit="1"/>
    </xf>
    <xf numFmtId="3" fontId="6" fillId="3" borderId="166" xfId="0" applyNumberFormat="1" applyFont="1" applyFill="1" applyBorder="1" applyAlignment="1">
      <alignment horizontal="right" vertical="center"/>
    </xf>
    <xf numFmtId="3" fontId="6" fillId="3" borderId="31" xfId="0" applyNumberFormat="1" applyFont="1" applyFill="1" applyBorder="1" applyAlignment="1">
      <alignment horizontal="center" vertical="center" shrinkToFit="1"/>
    </xf>
    <xf numFmtId="3" fontId="19" fillId="3" borderId="169" xfId="0" applyNumberFormat="1" applyFont="1" applyFill="1" applyBorder="1" applyAlignment="1">
      <alignment vertical="center" shrinkToFit="1"/>
    </xf>
    <xf numFmtId="3" fontId="6" fillId="3" borderId="170" xfId="0" applyNumberFormat="1" applyFont="1" applyFill="1" applyBorder="1" applyAlignment="1">
      <alignment horizontal="right" vertical="center"/>
    </xf>
    <xf numFmtId="3" fontId="6" fillId="3" borderId="171" xfId="0" applyNumberFormat="1" applyFont="1" applyFill="1" applyBorder="1" applyAlignment="1">
      <alignment horizontal="center" vertical="center" shrinkToFit="1"/>
    </xf>
    <xf numFmtId="0" fontId="8" fillId="12" borderId="4" xfId="0" quotePrefix="1" applyFont="1" applyFill="1" applyBorder="1" applyAlignment="1">
      <alignment horizontal="left" vertical="center"/>
    </xf>
    <xf numFmtId="0" fontId="6" fillId="12" borderId="15" xfId="0" applyFont="1" applyFill="1" applyBorder="1" applyAlignment="1">
      <alignment horizontal="center" vertical="center" wrapText="1"/>
    </xf>
    <xf numFmtId="3" fontId="6" fillId="12" borderId="94" xfId="0" applyNumberFormat="1" applyFont="1" applyFill="1" applyBorder="1" applyAlignment="1">
      <alignment horizontal="left" vertical="center"/>
    </xf>
    <xf numFmtId="3" fontId="6" fillId="12" borderId="0" xfId="0" applyNumberFormat="1" applyFont="1" applyFill="1" applyBorder="1" applyAlignment="1">
      <alignment horizontal="left" vertical="center"/>
    </xf>
    <xf numFmtId="3" fontId="6" fillId="12" borderId="93" xfId="0" applyNumberFormat="1" applyFont="1" applyFill="1" applyBorder="1" applyAlignment="1">
      <alignment horizontal="center" vertical="center"/>
    </xf>
    <xf numFmtId="3" fontId="6" fillId="12" borderId="0" xfId="0" applyNumberFormat="1" applyFont="1" applyFill="1" applyBorder="1" applyAlignment="1">
      <alignment horizontal="center" vertical="center"/>
    </xf>
    <xf numFmtId="3" fontId="19" fillId="12" borderId="0" xfId="0" applyNumberFormat="1" applyFont="1" applyFill="1" applyBorder="1" applyAlignment="1">
      <alignment vertical="center"/>
    </xf>
    <xf numFmtId="3" fontId="6" fillId="12" borderId="0" xfId="0" applyNumberFormat="1" applyFont="1" applyFill="1" applyBorder="1" applyAlignment="1">
      <alignment horizontal="right" vertical="center"/>
    </xf>
    <xf numFmtId="3" fontId="110" fillId="12" borderId="0" xfId="0" applyNumberFormat="1" applyFont="1" applyFill="1" applyBorder="1" applyAlignment="1">
      <alignment horizontal="center" vertical="center" wrapText="1"/>
    </xf>
    <xf numFmtId="0" fontId="6" fillId="3" borderId="160" xfId="0" applyFont="1" applyFill="1" applyBorder="1" applyAlignment="1">
      <alignment vertical="center"/>
    </xf>
    <xf numFmtId="0" fontId="6" fillId="3" borderId="169" xfId="0" applyFont="1" applyFill="1" applyBorder="1" applyAlignment="1">
      <alignment vertical="center"/>
    </xf>
    <xf numFmtId="0" fontId="6" fillId="3" borderId="170" xfId="0" applyFont="1" applyFill="1" applyBorder="1" applyAlignment="1">
      <alignment vertical="center"/>
    </xf>
    <xf numFmtId="0" fontId="6" fillId="12" borderId="15" xfId="0" applyFont="1" applyFill="1" applyBorder="1" applyAlignment="1">
      <alignment horizontal="center" vertical="center"/>
    </xf>
    <xf numFmtId="0" fontId="6" fillId="12" borderId="94" xfId="0" applyFont="1" applyFill="1" applyBorder="1" applyAlignment="1">
      <alignment vertical="center"/>
    </xf>
    <xf numFmtId="0" fontId="6" fillId="12" borderId="0" xfId="0" applyFont="1" applyFill="1" applyBorder="1" applyAlignment="1">
      <alignment vertical="center"/>
    </xf>
    <xf numFmtId="0" fontId="6" fillId="12" borderId="0" xfId="0" applyFont="1" applyFill="1" applyBorder="1" applyAlignment="1">
      <alignment horizontal="center" vertical="center"/>
    </xf>
    <xf numFmtId="0" fontId="6" fillId="12" borderId="0" xfId="0" applyFont="1" applyFill="1" applyBorder="1" applyAlignment="1">
      <alignment horizontal="right" vertical="center"/>
    </xf>
    <xf numFmtId="184" fontId="6" fillId="12" borderId="0" xfId="0" applyNumberFormat="1" applyFont="1" applyFill="1" applyBorder="1" applyAlignment="1">
      <alignment horizontal="center" vertical="center"/>
    </xf>
    <xf numFmtId="0" fontId="6" fillId="12" borderId="16" xfId="0" applyFont="1" applyFill="1" applyBorder="1" applyAlignment="1">
      <alignment horizontal="center" vertical="center" wrapText="1"/>
    </xf>
    <xf numFmtId="0" fontId="6" fillId="12" borderId="16" xfId="0" applyFont="1" applyFill="1" applyBorder="1" applyAlignment="1">
      <alignment horizontal="center" vertical="center"/>
    </xf>
    <xf numFmtId="0" fontId="6" fillId="0" borderId="0" xfId="0" applyFont="1" applyBorder="1">
      <alignment vertical="center"/>
    </xf>
    <xf numFmtId="0" fontId="6" fillId="12" borderId="11" xfId="0" applyFont="1" applyFill="1" applyBorder="1" applyAlignment="1">
      <alignment horizontal="center" vertical="center" wrapText="1"/>
    </xf>
    <xf numFmtId="3" fontId="6" fillId="12" borderId="10" xfId="0" applyNumberFormat="1" applyFont="1" applyFill="1" applyBorder="1" applyAlignment="1">
      <alignment vertical="center"/>
    </xf>
    <xf numFmtId="3" fontId="6" fillId="12" borderId="95" xfId="0" applyNumberFormat="1" applyFont="1" applyFill="1" applyBorder="1" applyAlignment="1">
      <alignment vertical="center"/>
    </xf>
    <xf numFmtId="3" fontId="6" fillId="12" borderId="93" xfId="0" applyNumberFormat="1" applyFont="1" applyFill="1" applyBorder="1" applyAlignment="1">
      <alignment vertical="center"/>
    </xf>
    <xf numFmtId="3" fontId="6" fillId="12" borderId="1" xfId="0" applyNumberFormat="1" applyFont="1" applyFill="1" applyBorder="1" applyAlignment="1">
      <alignment vertical="center"/>
    </xf>
    <xf numFmtId="3" fontId="6" fillId="0" borderId="1" xfId="0" applyNumberFormat="1" applyFont="1" applyFill="1" applyBorder="1" applyAlignment="1">
      <alignment horizontal="center" vertical="center"/>
    </xf>
    <xf numFmtId="3" fontId="6" fillId="0" borderId="0" xfId="0" applyNumberFormat="1" applyFont="1" applyFill="1" applyBorder="1" applyAlignment="1">
      <alignment horizontal="center" vertical="center"/>
    </xf>
    <xf numFmtId="3" fontId="6" fillId="3" borderId="0" xfId="0" applyNumberFormat="1" applyFont="1" applyFill="1" applyBorder="1" applyAlignment="1">
      <alignment horizontal="center" vertical="center"/>
    </xf>
    <xf numFmtId="0" fontId="0" fillId="3" borderId="0" xfId="0" applyFont="1" applyFill="1">
      <alignment vertical="center"/>
    </xf>
    <xf numFmtId="0" fontId="6" fillId="3" borderId="0" xfId="0" applyFont="1" applyFill="1" applyBorder="1" applyAlignment="1">
      <alignment horizontal="right" vertical="center" shrinkToFit="1"/>
    </xf>
    <xf numFmtId="0" fontId="6" fillId="3" borderId="90" xfId="0" applyFont="1" applyFill="1" applyBorder="1" applyAlignment="1">
      <alignment horizontal="right" vertical="center"/>
    </xf>
    <xf numFmtId="0" fontId="6" fillId="3" borderId="1" xfId="0" applyFont="1" applyFill="1" applyBorder="1" applyAlignment="1">
      <alignment horizontal="right" vertical="center"/>
    </xf>
    <xf numFmtId="0" fontId="6" fillId="3" borderId="85" xfId="0" applyFont="1" applyFill="1" applyBorder="1" applyAlignment="1">
      <alignment horizontal="right" vertical="center"/>
    </xf>
    <xf numFmtId="3" fontId="6" fillId="3" borderId="94" xfId="0" applyNumberFormat="1" applyFont="1" applyFill="1" applyBorder="1" applyAlignment="1">
      <alignment vertical="center"/>
    </xf>
    <xf numFmtId="0" fontId="6" fillId="12" borderId="98" xfId="0" applyFont="1" applyFill="1" applyBorder="1" applyAlignment="1">
      <alignment horizontal="center" vertical="center" wrapText="1"/>
    </xf>
    <xf numFmtId="3" fontId="6" fillId="12" borderId="90" xfId="0" applyNumberFormat="1" applyFont="1" applyFill="1" applyBorder="1" applyAlignment="1">
      <alignment horizontal="center" vertical="center"/>
    </xf>
    <xf numFmtId="3" fontId="6" fillId="12" borderId="1" xfId="0" applyNumberFormat="1" applyFont="1" applyFill="1" applyBorder="1" applyAlignment="1">
      <alignment horizontal="center" vertical="center"/>
    </xf>
    <xf numFmtId="3" fontId="6" fillId="12" borderId="95" xfId="0" applyNumberFormat="1" applyFont="1" applyFill="1" applyBorder="1" applyAlignment="1">
      <alignment horizontal="center" vertical="center"/>
    </xf>
    <xf numFmtId="0" fontId="6" fillId="0" borderId="94" xfId="0" applyFont="1" applyBorder="1">
      <alignment vertical="center"/>
    </xf>
    <xf numFmtId="0" fontId="6" fillId="12" borderId="94" xfId="0" applyFont="1" applyFill="1" applyBorder="1" applyAlignment="1">
      <alignment horizontal="center" vertical="center"/>
    </xf>
    <xf numFmtId="0" fontId="6" fillId="12" borderId="1" xfId="0" applyFont="1" applyFill="1" applyBorder="1" applyAlignment="1">
      <alignment horizontal="center" vertical="center"/>
    </xf>
    <xf numFmtId="38" fontId="58" fillId="0" borderId="0" xfId="8" applyFont="1" applyFill="1" applyBorder="1" applyAlignment="1">
      <alignment horizontal="center" vertical="center" wrapText="1"/>
    </xf>
    <xf numFmtId="38" fontId="58" fillId="0" borderId="0" xfId="8" applyFont="1" applyFill="1" applyBorder="1" applyAlignment="1">
      <alignment horizontal="center" vertical="center"/>
    </xf>
    <xf numFmtId="38" fontId="58" fillId="0" borderId="0" xfId="8" applyFont="1" applyFill="1" applyBorder="1" applyAlignment="1">
      <alignment vertical="center"/>
    </xf>
    <xf numFmtId="49" fontId="6" fillId="2" borderId="2" xfId="8" applyNumberFormat="1" applyFont="1" applyFill="1" applyBorder="1" applyAlignment="1" applyProtection="1">
      <alignment horizontal="center" vertical="center" wrapText="1"/>
    </xf>
    <xf numFmtId="38" fontId="5" fillId="0" borderId="0" xfId="8" applyFont="1" applyBorder="1" applyAlignment="1" applyProtection="1">
      <alignment horizontal="center" vertical="center" wrapText="1"/>
    </xf>
    <xf numFmtId="3" fontId="6" fillId="0" borderId="2" xfId="0" applyNumberFormat="1" applyFont="1" applyFill="1" applyBorder="1" applyAlignment="1" applyProtection="1">
      <alignment vertical="center"/>
    </xf>
    <xf numFmtId="38" fontId="111" fillId="0" borderId="0" xfId="8" applyFont="1" applyBorder="1" applyProtection="1">
      <alignment vertical="center"/>
    </xf>
    <xf numFmtId="38" fontId="6" fillId="0" borderId="2" xfId="8" applyFont="1" applyBorder="1" applyAlignment="1" applyProtection="1">
      <alignment horizontal="center" vertical="center"/>
    </xf>
    <xf numFmtId="0" fontId="6" fillId="2" borderId="2" xfId="0" applyFont="1" applyFill="1" applyBorder="1" applyAlignment="1" applyProtection="1">
      <alignment horizontal="center" vertical="center"/>
      <protection locked="0"/>
    </xf>
    <xf numFmtId="0" fontId="6" fillId="0" borderId="2" xfId="0" applyFont="1" applyBorder="1" applyAlignment="1" applyProtection="1">
      <alignment horizontal="center" vertical="center"/>
    </xf>
    <xf numFmtId="38" fontId="6" fillId="0" borderId="93" xfId="1" applyFont="1" applyFill="1" applyBorder="1" applyAlignment="1" applyProtection="1">
      <alignment horizontal="center"/>
    </xf>
    <xf numFmtId="38" fontId="5" fillId="0" borderId="0" xfId="8" applyFont="1" applyBorder="1" applyAlignment="1" applyProtection="1">
      <alignment vertical="center"/>
    </xf>
    <xf numFmtId="38" fontId="15" fillId="0" borderId="17" xfId="1" applyFont="1" applyBorder="1" applyAlignment="1" applyProtection="1">
      <alignment vertical="center" shrinkToFit="1"/>
    </xf>
    <xf numFmtId="38" fontId="14" fillId="0" borderId="2" xfId="8" applyFont="1" applyBorder="1" applyAlignment="1" applyProtection="1">
      <alignment horizontal="center" vertical="center"/>
    </xf>
    <xf numFmtId="38" fontId="63" fillId="4" borderId="2" xfId="8" applyFont="1" applyFill="1" applyBorder="1" applyAlignment="1" applyProtection="1">
      <alignment horizontal="right" vertical="center" shrinkToFit="1"/>
      <protection locked="0"/>
    </xf>
    <xf numFmtId="38" fontId="67" fillId="0" borderId="0" xfId="8" applyFont="1" applyFill="1" applyBorder="1" applyAlignment="1" applyProtection="1">
      <alignment horizontal="center" vertical="center"/>
    </xf>
    <xf numFmtId="183" fontId="103" fillId="0" borderId="2" xfId="1" applyNumberFormat="1" applyFont="1" applyBorder="1" applyProtection="1"/>
    <xf numFmtId="0" fontId="6" fillId="0" borderId="0"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protection locked="0"/>
    </xf>
    <xf numFmtId="38" fontId="111" fillId="0" borderId="0" xfId="8" applyFont="1" applyFill="1" applyBorder="1" applyProtection="1">
      <alignment vertical="center"/>
    </xf>
    <xf numFmtId="0" fontId="6" fillId="0" borderId="0" xfId="0" applyFont="1" applyFill="1" applyBorder="1" applyProtection="1">
      <alignment vertical="center"/>
    </xf>
    <xf numFmtId="38" fontId="6" fillId="0" borderId="2" xfId="8" applyFont="1" applyBorder="1" applyAlignment="1" applyProtection="1">
      <alignment horizontal="center" vertical="center"/>
    </xf>
    <xf numFmtId="38" fontId="67" fillId="0" borderId="0" xfId="8" applyFont="1" applyFill="1" applyBorder="1" applyAlignment="1" applyProtection="1">
      <alignment horizontal="center" vertical="center" shrinkToFit="1"/>
    </xf>
    <xf numFmtId="38" fontId="63" fillId="0" borderId="5" xfId="8" applyFont="1" applyFill="1" applyBorder="1" applyAlignment="1" applyProtection="1">
      <alignment horizontal="center" vertical="center" wrapText="1"/>
    </xf>
    <xf numFmtId="38" fontId="63" fillId="0" borderId="0" xfId="8" applyFont="1" applyFill="1" applyBorder="1" applyAlignment="1" applyProtection="1">
      <alignment horizontal="center" vertical="center" wrapText="1"/>
    </xf>
    <xf numFmtId="38" fontId="67" fillId="0" borderId="0" xfId="8" applyFont="1" applyBorder="1" applyAlignment="1" applyProtection="1">
      <alignment vertical="center"/>
    </xf>
    <xf numFmtId="0" fontId="14" fillId="0" borderId="3" xfId="0" applyFont="1" applyFill="1" applyBorder="1" applyProtection="1">
      <alignment vertical="center"/>
    </xf>
    <xf numFmtId="0" fontId="6" fillId="0" borderId="93" xfId="0" applyFont="1" applyFill="1" applyBorder="1" applyProtection="1">
      <alignment vertical="center"/>
    </xf>
    <xf numFmtId="38" fontId="6" fillId="0" borderId="2" xfId="1" applyFont="1" applyBorder="1" applyAlignment="1" applyProtection="1">
      <alignment horizontal="center" vertical="center"/>
    </xf>
    <xf numFmtId="38" fontId="63" fillId="0" borderId="2" xfId="8" applyFont="1" applyFill="1" applyBorder="1" applyAlignment="1" applyProtection="1">
      <alignment horizontal="center" vertical="center" wrapText="1"/>
    </xf>
    <xf numFmtId="38" fontId="58" fillId="0" borderId="2" xfId="8" applyFont="1" applyFill="1" applyBorder="1" applyAlignment="1" applyProtection="1">
      <alignment horizontal="right" vertical="center"/>
    </xf>
    <xf numFmtId="0" fontId="6" fillId="2" borderId="2" xfId="0" applyFont="1" applyFill="1" applyBorder="1" applyAlignment="1" applyProtection="1">
      <alignment horizontal="center" vertical="center"/>
      <protection locked="0"/>
    </xf>
    <xf numFmtId="38" fontId="93" fillId="0" borderId="2" xfId="8" applyFont="1" applyBorder="1" applyAlignment="1" applyProtection="1">
      <alignment horizontal="center"/>
    </xf>
    <xf numFmtId="179" fontId="75" fillId="0" borderId="2" xfId="5" applyNumberFormat="1" applyFont="1" applyFill="1" applyBorder="1" applyAlignment="1" applyProtection="1">
      <alignment horizontal="right" vertical="center"/>
    </xf>
    <xf numFmtId="180" fontId="6" fillId="0" borderId="2" xfId="5" applyNumberFormat="1" applyFont="1" applyFill="1" applyBorder="1" applyAlignment="1" applyProtection="1">
      <alignment horizontal="right" vertical="center"/>
    </xf>
    <xf numFmtId="38" fontId="13" fillId="13" borderId="28" xfId="1" applyFont="1" applyFill="1" applyBorder="1" applyAlignment="1" applyProtection="1">
      <alignment horizontal="right" vertical="center" shrinkToFit="1"/>
      <protection locked="0"/>
    </xf>
    <xf numFmtId="38" fontId="13" fillId="13" borderId="24" xfId="1" applyFont="1" applyFill="1" applyBorder="1" applyAlignment="1" applyProtection="1">
      <alignment horizontal="right" vertical="center" shrinkToFit="1"/>
      <protection locked="0"/>
    </xf>
    <xf numFmtId="38" fontId="13" fillId="13" borderId="33" xfId="1" applyFont="1" applyFill="1" applyBorder="1" applyAlignment="1" applyProtection="1">
      <alignment horizontal="right" vertical="center" shrinkToFit="1"/>
      <protection locked="0"/>
    </xf>
    <xf numFmtId="38" fontId="13" fillId="13" borderId="15" xfId="1" applyFont="1" applyFill="1" applyBorder="1" applyAlignment="1" applyProtection="1">
      <alignment horizontal="right" vertical="center" shrinkToFit="1"/>
      <protection locked="0"/>
    </xf>
    <xf numFmtId="38" fontId="13" fillId="13" borderId="32" xfId="1" applyFont="1" applyFill="1" applyBorder="1" applyAlignment="1" applyProtection="1">
      <alignment horizontal="right" vertical="center" shrinkToFit="1"/>
      <protection locked="0"/>
    </xf>
    <xf numFmtId="38" fontId="13" fillId="13" borderId="37" xfId="1" applyFont="1" applyFill="1" applyBorder="1" applyAlignment="1" applyProtection="1">
      <alignment horizontal="right" vertical="center" shrinkToFit="1"/>
      <protection locked="0"/>
    </xf>
    <xf numFmtId="38" fontId="13" fillId="13" borderId="36" xfId="1" applyFont="1" applyFill="1" applyBorder="1" applyAlignment="1" applyProtection="1">
      <alignment horizontal="right" vertical="center" shrinkToFit="1"/>
      <protection locked="0"/>
    </xf>
    <xf numFmtId="38" fontId="13" fillId="13" borderId="68" xfId="1" applyFont="1" applyFill="1" applyBorder="1" applyAlignment="1" applyProtection="1">
      <alignment horizontal="right" vertical="center" shrinkToFit="1"/>
      <protection locked="0"/>
    </xf>
    <xf numFmtId="38" fontId="13" fillId="13" borderId="70" xfId="1" applyFont="1" applyFill="1" applyBorder="1" applyAlignment="1" applyProtection="1">
      <alignment horizontal="right" vertical="center" shrinkToFit="1"/>
      <protection locked="0"/>
    </xf>
    <xf numFmtId="38" fontId="13" fillId="13" borderId="72" xfId="1" applyFont="1" applyFill="1" applyBorder="1" applyAlignment="1" applyProtection="1">
      <alignment horizontal="right" vertical="center" shrinkToFit="1"/>
      <protection locked="0"/>
    </xf>
    <xf numFmtId="38" fontId="13" fillId="13" borderId="51" xfId="1" applyFont="1" applyFill="1" applyBorder="1" applyAlignment="1" applyProtection="1">
      <alignment horizontal="right" vertical="center" shrinkToFit="1"/>
      <protection locked="0"/>
    </xf>
    <xf numFmtId="38" fontId="13" fillId="13" borderId="65" xfId="1" applyFont="1" applyFill="1" applyBorder="1" applyAlignment="1" applyProtection="1">
      <alignment horizontal="center" vertical="center"/>
      <protection locked="0"/>
    </xf>
    <xf numFmtId="38" fontId="13" fillId="13" borderId="66" xfId="1" applyFont="1" applyFill="1" applyBorder="1" applyAlignment="1" applyProtection="1">
      <alignment horizontal="center" vertical="center"/>
      <protection locked="0"/>
    </xf>
    <xf numFmtId="38" fontId="13" fillId="13" borderId="28" xfId="1" applyFont="1" applyFill="1" applyBorder="1" applyAlignment="1" applyProtection="1">
      <alignment horizontal="center" vertical="center"/>
      <protection locked="0"/>
    </xf>
    <xf numFmtId="38" fontId="13" fillId="13" borderId="39" xfId="1" applyFont="1" applyFill="1" applyBorder="1" applyAlignment="1" applyProtection="1">
      <alignment horizontal="center" vertical="center"/>
      <protection locked="0"/>
    </xf>
    <xf numFmtId="49" fontId="6" fillId="2" borderId="2" xfId="0" applyNumberFormat="1" applyFont="1" applyFill="1" applyBorder="1" applyAlignment="1" applyProtection="1">
      <alignment horizontal="left" vertical="center" wrapText="1" shrinkToFit="1"/>
      <protection locked="0"/>
    </xf>
    <xf numFmtId="49" fontId="6" fillId="2" borderId="5" xfId="0" applyNumberFormat="1" applyFont="1" applyFill="1" applyBorder="1" applyAlignment="1" applyProtection="1">
      <alignment horizontal="left" vertical="center" wrapText="1" shrinkToFit="1"/>
      <protection locked="0"/>
    </xf>
    <xf numFmtId="0" fontId="6" fillId="0" borderId="2" xfId="8" applyNumberFormat="1" applyFont="1" applyFill="1" applyBorder="1" applyAlignment="1">
      <alignment horizontal="center" vertical="center"/>
    </xf>
    <xf numFmtId="38" fontId="9" fillId="14" borderId="2" xfId="9" applyNumberFormat="1" applyFont="1" applyFill="1" applyBorder="1" applyAlignment="1" applyProtection="1">
      <alignment horizontal="center" vertical="center"/>
    </xf>
    <xf numFmtId="0" fontId="9" fillId="14" borderId="2" xfId="9" applyFont="1" applyFill="1" applyBorder="1" applyAlignment="1" applyProtection="1">
      <alignment horizontal="center" vertical="center"/>
    </xf>
    <xf numFmtId="38" fontId="58" fillId="0" borderId="2" xfId="8" applyFont="1" applyFill="1" applyBorder="1" applyAlignment="1" applyProtection="1">
      <alignment horizontal="right" vertical="center"/>
    </xf>
    <xf numFmtId="0" fontId="6" fillId="2" borderId="2" xfId="0" applyFont="1" applyFill="1" applyBorder="1" applyAlignment="1" applyProtection="1">
      <alignment horizontal="center" vertical="center"/>
      <protection locked="0"/>
    </xf>
    <xf numFmtId="0" fontId="6" fillId="0" borderId="2" xfId="0" applyFont="1" applyBorder="1" applyAlignment="1" applyProtection="1">
      <alignment horizontal="center" vertical="center"/>
    </xf>
    <xf numFmtId="38" fontId="6" fillId="0" borderId="2" xfId="1" applyFont="1" applyBorder="1" applyAlignment="1" applyProtection="1">
      <alignment horizontal="center" vertical="center" wrapText="1"/>
    </xf>
    <xf numFmtId="38" fontId="6" fillId="10" borderId="120" xfId="8" applyFont="1" applyFill="1" applyBorder="1" applyProtection="1">
      <alignment vertical="center"/>
    </xf>
    <xf numFmtId="38" fontId="63" fillId="13" borderId="2" xfId="8" applyFont="1" applyFill="1" applyBorder="1" applyAlignment="1" applyProtection="1">
      <alignment vertical="center" shrinkToFit="1"/>
      <protection locked="0"/>
    </xf>
    <xf numFmtId="38" fontId="63" fillId="2" borderId="2" xfId="8" applyFont="1" applyFill="1" applyBorder="1" applyAlignment="1" applyProtection="1">
      <alignment vertical="center" shrinkToFit="1"/>
      <protection locked="0"/>
    </xf>
    <xf numFmtId="38" fontId="63" fillId="3" borderId="2" xfId="8" applyFont="1" applyFill="1" applyBorder="1" applyAlignment="1" applyProtection="1">
      <alignment horizontal="right" vertical="center" shrinkToFit="1"/>
    </xf>
    <xf numFmtId="38" fontId="63" fillId="2" borderId="2" xfId="8" applyFont="1" applyFill="1" applyBorder="1" applyAlignment="1" applyProtection="1">
      <alignment horizontal="right" vertical="center" shrinkToFit="1"/>
      <protection locked="0"/>
    </xf>
    <xf numFmtId="38" fontId="63" fillId="0" borderId="2" xfId="8" applyFont="1" applyBorder="1" applyAlignment="1" applyProtection="1">
      <alignment vertical="center" shrinkToFit="1"/>
    </xf>
    <xf numFmtId="38" fontId="15" fillId="0" borderId="17" xfId="1" applyFont="1" applyBorder="1" applyAlignment="1" applyProtection="1">
      <alignment vertical="center"/>
    </xf>
    <xf numFmtId="38" fontId="63" fillId="3" borderId="2" xfId="8" applyFont="1" applyFill="1" applyBorder="1" applyAlignment="1" applyProtection="1">
      <alignment horizontal="center" vertical="center" wrapText="1"/>
    </xf>
    <xf numFmtId="0" fontId="22" fillId="13" borderId="84" xfId="2" applyFill="1" applyBorder="1" applyAlignment="1" applyProtection="1">
      <alignment horizontal="center" vertical="center" wrapText="1"/>
      <protection locked="0"/>
    </xf>
    <xf numFmtId="0" fontId="22" fillId="13" borderId="16" xfId="2" applyFill="1" applyBorder="1" applyAlignment="1" applyProtection="1">
      <alignment horizontal="center" vertical="center" wrapText="1"/>
      <protection locked="0"/>
    </xf>
    <xf numFmtId="0" fontId="22" fillId="13" borderId="86" xfId="2" applyFill="1" applyBorder="1" applyAlignment="1" applyProtection="1">
      <alignment horizontal="center" vertical="center" wrapText="1"/>
      <protection locked="0"/>
    </xf>
    <xf numFmtId="0" fontId="22" fillId="13" borderId="78" xfId="2" applyFill="1" applyBorder="1" applyAlignment="1" applyProtection="1">
      <alignment horizontal="center" vertical="center" wrapText="1"/>
      <protection locked="0"/>
    </xf>
    <xf numFmtId="0" fontId="22" fillId="13" borderId="2" xfId="2" applyFill="1" applyBorder="1" applyAlignment="1" applyProtection="1">
      <alignment horizontal="center" vertical="center" wrapText="1"/>
      <protection locked="0"/>
    </xf>
    <xf numFmtId="0" fontId="22" fillId="13" borderId="79" xfId="2" applyFill="1" applyBorder="1" applyAlignment="1" applyProtection="1">
      <alignment horizontal="center" vertical="center" wrapText="1"/>
      <protection locked="0"/>
    </xf>
    <xf numFmtId="0" fontId="19" fillId="13" borderId="79" xfId="2" applyFont="1" applyFill="1" applyBorder="1" applyAlignment="1" applyProtection="1">
      <alignment horizontal="center" vertical="center" wrapText="1"/>
      <protection locked="0"/>
    </xf>
    <xf numFmtId="0" fontId="22" fillId="13" borderId="59" xfId="2" applyFill="1" applyBorder="1" applyAlignment="1" applyProtection="1">
      <alignment horizontal="center" vertical="center" wrapText="1"/>
      <protection locked="0"/>
    </xf>
    <xf numFmtId="0" fontId="22" fillId="13" borderId="5" xfId="2" applyFill="1" applyBorder="1" applyAlignment="1" applyProtection="1">
      <alignment horizontal="center" vertical="center" wrapText="1"/>
      <protection locked="0"/>
    </xf>
    <xf numFmtId="0" fontId="22" fillId="13" borderId="88" xfId="2" applyFill="1" applyBorder="1" applyAlignment="1" applyProtection="1">
      <alignment horizontal="center" vertical="center" wrapText="1"/>
      <protection locked="0"/>
    </xf>
    <xf numFmtId="0" fontId="22" fillId="13" borderId="56" xfId="2" applyFill="1" applyBorder="1" applyAlignment="1" applyProtection="1">
      <alignment horizontal="center" vertical="center" wrapText="1"/>
      <protection locked="0"/>
    </xf>
    <xf numFmtId="0" fontId="22" fillId="13" borderId="57" xfId="2" applyFill="1" applyBorder="1" applyAlignment="1" applyProtection="1">
      <alignment horizontal="center" vertical="center" wrapText="1"/>
      <protection locked="0"/>
    </xf>
    <xf numFmtId="0" fontId="22" fillId="13" borderId="58" xfId="2" applyFill="1" applyBorder="1" applyAlignment="1" applyProtection="1">
      <alignment horizontal="center" vertical="center" wrapText="1"/>
      <protection locked="0"/>
    </xf>
    <xf numFmtId="0" fontId="22" fillId="13" borderId="53" xfId="2" applyFill="1" applyBorder="1" applyAlignment="1" applyProtection="1">
      <alignment horizontal="center" vertical="center" wrapText="1"/>
      <protection locked="0"/>
    </xf>
    <xf numFmtId="0" fontId="22" fillId="13" borderId="54" xfId="2" applyFill="1" applyBorder="1" applyAlignment="1" applyProtection="1">
      <alignment horizontal="center" vertical="center" wrapText="1"/>
      <protection locked="0"/>
    </xf>
    <xf numFmtId="0" fontId="22" fillId="13" borderId="55" xfId="2" applyFill="1" applyBorder="1" applyAlignment="1" applyProtection="1">
      <alignment horizontal="center" vertical="center" wrapText="1"/>
      <protection locked="0"/>
    </xf>
    <xf numFmtId="0" fontId="22" fillId="13" borderId="78" xfId="2" applyFill="1" applyBorder="1" applyAlignment="1" applyProtection="1">
      <alignment horizontal="right" vertical="center" wrapText="1"/>
      <protection locked="0"/>
    </xf>
    <xf numFmtId="0" fontId="22" fillId="13" borderId="2" xfId="2" applyFill="1" applyBorder="1" applyAlignment="1" applyProtection="1">
      <alignment horizontal="right" vertical="center" wrapText="1"/>
      <protection locked="0"/>
    </xf>
    <xf numFmtId="0" fontId="22" fillId="13" borderId="79" xfId="2" applyFill="1" applyBorder="1" applyAlignment="1" applyProtection="1">
      <alignment horizontal="right" vertical="center" wrapText="1"/>
      <protection locked="0"/>
    </xf>
    <xf numFmtId="183" fontId="58" fillId="2" borderId="2" xfId="1" applyNumberFormat="1" applyFont="1" applyFill="1" applyBorder="1" applyProtection="1">
      <protection locked="0"/>
    </xf>
    <xf numFmtId="38" fontId="81" fillId="0" borderId="2" xfId="8" applyFont="1" applyBorder="1" applyAlignment="1" applyProtection="1"/>
    <xf numFmtId="38" fontId="6" fillId="0" borderId="2" xfId="8" applyFont="1" applyBorder="1" applyAlignment="1" applyProtection="1">
      <alignment horizontal="center" vertical="center" wrapText="1"/>
    </xf>
    <xf numFmtId="177" fontId="6" fillId="0" borderId="2" xfId="8" applyNumberFormat="1" applyFont="1" applyFill="1" applyBorder="1" applyProtection="1">
      <alignment vertical="center"/>
    </xf>
    <xf numFmtId="177" fontId="6" fillId="0" borderId="2" xfId="8" applyNumberFormat="1" applyFont="1" applyFill="1" applyBorder="1" applyAlignment="1" applyProtection="1">
      <alignment vertical="center" wrapText="1"/>
    </xf>
    <xf numFmtId="177" fontId="6" fillId="0" borderId="0" xfId="8" applyNumberFormat="1" applyFont="1" applyFill="1" applyBorder="1" applyProtection="1">
      <alignment vertical="center"/>
    </xf>
    <xf numFmtId="38" fontId="58" fillId="4" borderId="2" xfId="1" applyFont="1" applyFill="1" applyBorder="1" applyAlignment="1" applyProtection="1">
      <alignment horizontal="center" vertical="center"/>
      <protection locked="0"/>
    </xf>
    <xf numFmtId="38" fontId="58" fillId="4" borderId="3" xfId="8" applyFont="1" applyFill="1" applyBorder="1" applyAlignment="1" applyProtection="1">
      <alignment vertical="center"/>
      <protection locked="0"/>
    </xf>
    <xf numFmtId="0" fontId="6" fillId="4" borderId="2" xfId="6" applyFont="1" applyFill="1" applyBorder="1" applyAlignment="1" applyProtection="1">
      <alignment horizontal="center" vertical="center"/>
      <protection locked="0"/>
    </xf>
    <xf numFmtId="49" fontId="6" fillId="4" borderId="2" xfId="6" applyNumberFormat="1" applyFont="1" applyFill="1" applyBorder="1" applyAlignment="1" applyProtection="1">
      <alignment horizontal="center" vertical="center" wrapText="1"/>
      <protection locked="0"/>
    </xf>
    <xf numFmtId="0" fontId="6" fillId="4" borderId="2" xfId="6" applyFont="1" applyFill="1" applyBorder="1" applyAlignment="1" applyProtection="1">
      <alignment horizontal="center" vertical="center" wrapText="1"/>
      <protection locked="0"/>
    </xf>
    <xf numFmtId="49" fontId="6" fillId="4" borderId="2" xfId="6" applyNumberFormat="1" applyFont="1" applyFill="1" applyBorder="1" applyAlignment="1" applyProtection="1">
      <alignment horizontal="center" vertical="center"/>
      <protection locked="0"/>
    </xf>
    <xf numFmtId="0" fontId="6" fillId="4" borderId="2" xfId="0" applyFont="1" applyFill="1" applyBorder="1" applyAlignment="1" applyProtection="1">
      <alignment horizontal="center" vertical="center"/>
      <protection locked="0"/>
    </xf>
    <xf numFmtId="38" fontId="13" fillId="4" borderId="65" xfId="1" applyFont="1" applyFill="1" applyBorder="1" applyAlignment="1" applyProtection="1">
      <alignment horizontal="right" vertical="center"/>
      <protection locked="0"/>
    </xf>
    <xf numFmtId="38" fontId="13" fillId="13" borderId="65" xfId="1" applyFont="1" applyFill="1" applyBorder="1" applyAlignment="1" applyProtection="1">
      <alignment horizontal="right" vertical="center"/>
      <protection locked="0"/>
    </xf>
    <xf numFmtId="38" fontId="13" fillId="13" borderId="66" xfId="1" applyFont="1" applyFill="1" applyBorder="1" applyAlignment="1" applyProtection="1">
      <alignment horizontal="right" vertical="center"/>
      <protection locked="0"/>
    </xf>
    <xf numFmtId="0" fontId="114" fillId="0" borderId="78" xfId="2" applyFont="1" applyFill="1" applyBorder="1" applyAlignment="1" applyProtection="1">
      <alignment vertical="center" wrapText="1"/>
    </xf>
    <xf numFmtId="0" fontId="114" fillId="0" borderId="56" xfId="2" applyFont="1" applyFill="1" applyBorder="1" applyAlignment="1" applyProtection="1">
      <alignment vertical="center" wrapText="1"/>
    </xf>
    <xf numFmtId="38" fontId="19" fillId="0" borderId="0" xfId="8" applyFont="1" applyProtection="1">
      <alignment vertical="center"/>
    </xf>
    <xf numFmtId="38" fontId="111" fillId="9" borderId="0" xfId="8" applyFont="1" applyFill="1" applyBorder="1" applyProtection="1">
      <alignment vertical="center"/>
    </xf>
    <xf numFmtId="38" fontId="58" fillId="9" borderId="0" xfId="1" applyFont="1" applyFill="1" applyProtection="1"/>
    <xf numFmtId="0" fontId="6" fillId="9" borderId="0" xfId="0" applyFont="1" applyFill="1" applyBorder="1" applyAlignment="1" applyProtection="1">
      <alignment horizontal="center" vertical="center"/>
    </xf>
    <xf numFmtId="38" fontId="6" fillId="9" borderId="0" xfId="1" applyFont="1" applyFill="1" applyBorder="1" applyAlignment="1" applyProtection="1">
      <alignment vertical="center"/>
    </xf>
    <xf numFmtId="0" fontId="6" fillId="9" borderId="0" xfId="0" applyFont="1" applyFill="1" applyBorder="1" applyProtection="1">
      <alignment vertical="center"/>
    </xf>
    <xf numFmtId="0" fontId="9" fillId="9" borderId="2" xfId="9" applyFont="1" applyFill="1" applyBorder="1" applyAlignment="1" applyProtection="1">
      <alignment horizontal="center" vertical="center"/>
    </xf>
    <xf numFmtId="38" fontId="36" fillId="0" borderId="29" xfId="9" applyNumberFormat="1" applyFont="1" applyFill="1" applyBorder="1" applyAlignment="1" applyProtection="1">
      <alignment horizontal="center" vertical="center"/>
    </xf>
    <xf numFmtId="38" fontId="36" fillId="0" borderId="20" xfId="9" applyNumberFormat="1" applyFont="1" applyFill="1" applyBorder="1" applyAlignment="1" applyProtection="1">
      <alignment horizontal="center" vertical="center"/>
    </xf>
    <xf numFmtId="0" fontId="0" fillId="0" borderId="2" xfId="0" applyBorder="1" applyProtection="1">
      <alignment vertical="center"/>
    </xf>
    <xf numFmtId="0" fontId="115" fillId="0" borderId="2" xfId="9" applyFont="1" applyBorder="1" applyAlignment="1" applyProtection="1">
      <alignment vertical="center" wrapText="1"/>
    </xf>
    <xf numFmtId="0" fontId="6" fillId="0" borderId="16" xfId="0" applyFont="1" applyBorder="1" applyAlignment="1" applyProtection="1">
      <alignment horizontal="center" vertical="center" wrapText="1"/>
    </xf>
    <xf numFmtId="0" fontId="19" fillId="0" borderId="16" xfId="0" applyFont="1" applyBorder="1" applyAlignment="1" applyProtection="1">
      <alignment horizontal="center" vertical="center"/>
    </xf>
    <xf numFmtId="0" fontId="6" fillId="0" borderId="16" xfId="0" applyFont="1" applyBorder="1" applyProtection="1">
      <alignment vertical="center"/>
    </xf>
    <xf numFmtId="0" fontId="6" fillId="0" borderId="5" xfId="0" applyFont="1" applyBorder="1" applyAlignment="1" applyProtection="1">
      <alignment horizontal="center"/>
    </xf>
    <xf numFmtId="0" fontId="6" fillId="0" borderId="16" xfId="0" applyFont="1" applyBorder="1" applyAlignment="1" applyProtection="1">
      <alignment horizontal="center" vertical="top"/>
    </xf>
    <xf numFmtId="0" fontId="6" fillId="0" borderId="10" xfId="0" applyFont="1" applyBorder="1" applyAlignment="1" applyProtection="1">
      <alignment horizontal="center"/>
    </xf>
    <xf numFmtId="0" fontId="19" fillId="0" borderId="3" xfId="0" applyFont="1" applyBorder="1" applyAlignment="1" applyProtection="1">
      <alignment horizontal="right" vertical="center"/>
    </xf>
    <xf numFmtId="0" fontId="19" fillId="0" borderId="4" xfId="0" applyFont="1" applyBorder="1" applyAlignment="1" applyProtection="1">
      <alignment horizontal="left" vertical="center"/>
    </xf>
    <xf numFmtId="38" fontId="6" fillId="9" borderId="0" xfId="1" applyFont="1" applyFill="1" applyBorder="1" applyAlignment="1" applyProtection="1">
      <alignment horizontal="left" vertical="center"/>
    </xf>
    <xf numFmtId="0" fontId="9" fillId="9" borderId="16" xfId="9" applyFont="1" applyFill="1" applyBorder="1" applyAlignment="1" applyProtection="1">
      <alignment horizontal="center" vertical="center"/>
    </xf>
    <xf numFmtId="0" fontId="9" fillId="9" borderId="2" xfId="9" applyFont="1" applyFill="1" applyBorder="1" applyAlignment="1" applyProtection="1">
      <alignment horizontal="center" vertical="center"/>
    </xf>
    <xf numFmtId="0" fontId="9" fillId="0" borderId="2" xfId="9" applyBorder="1" applyAlignment="1">
      <alignment horizontal="center" vertical="center"/>
    </xf>
    <xf numFmtId="0" fontId="9" fillId="13" borderId="2" xfId="9" applyFill="1" applyBorder="1" applyAlignment="1" applyProtection="1">
      <alignment horizontal="center" vertical="center"/>
      <protection locked="0"/>
    </xf>
    <xf numFmtId="38" fontId="18" fillId="0" borderId="0" xfId="8" applyFont="1" applyProtection="1">
      <alignment vertical="center"/>
    </xf>
    <xf numFmtId="0" fontId="116" fillId="0" borderId="2" xfId="9" applyFont="1" applyBorder="1" applyAlignment="1" applyProtection="1">
      <alignment vertical="center" wrapText="1"/>
    </xf>
    <xf numFmtId="0" fontId="55" fillId="8" borderId="2" xfId="9" applyFont="1" applyFill="1" applyBorder="1" applyAlignment="1" applyProtection="1">
      <alignment horizontal="center" vertical="center" wrapText="1"/>
    </xf>
    <xf numFmtId="38" fontId="58" fillId="0" borderId="2" xfId="8" applyFont="1" applyFill="1" applyBorder="1" applyAlignment="1" applyProtection="1">
      <alignment horizontal="right" vertical="center"/>
    </xf>
    <xf numFmtId="38" fontId="63" fillId="0" borderId="1" xfId="8" applyFont="1" applyFill="1" applyBorder="1" applyAlignment="1" applyProtection="1">
      <alignment horizontal="center" vertical="center" wrapText="1"/>
    </xf>
    <xf numFmtId="38" fontId="75" fillId="0" borderId="0" xfId="8" applyFont="1" applyProtection="1">
      <alignment vertical="center"/>
    </xf>
    <xf numFmtId="38" fontId="45" fillId="2" borderId="104" xfId="8" applyFont="1" applyFill="1" applyBorder="1" applyAlignment="1" applyProtection="1">
      <alignment vertical="center" shrinkToFit="1"/>
      <protection locked="0"/>
    </xf>
    <xf numFmtId="38" fontId="45" fillId="2" borderId="105" xfId="8" applyFont="1" applyFill="1" applyBorder="1" applyAlignment="1" applyProtection="1">
      <alignment vertical="center" shrinkToFit="1"/>
      <protection locked="0"/>
    </xf>
    <xf numFmtId="38" fontId="45" fillId="2" borderId="106" xfId="8" applyFont="1" applyFill="1" applyBorder="1" applyAlignment="1" applyProtection="1">
      <alignment vertical="center" shrinkToFit="1"/>
      <protection locked="0"/>
    </xf>
    <xf numFmtId="38" fontId="45" fillId="2" borderId="3" xfId="8" applyFont="1" applyFill="1" applyBorder="1" applyAlignment="1" applyProtection="1">
      <alignment vertical="center" shrinkToFit="1"/>
      <protection locked="0"/>
    </xf>
    <xf numFmtId="38" fontId="45" fillId="2" borderId="107" xfId="8" applyFont="1" applyFill="1" applyBorder="1" applyAlignment="1" applyProtection="1">
      <alignment vertical="center" shrinkToFit="1"/>
      <protection locked="0"/>
    </xf>
    <xf numFmtId="38" fontId="6" fillId="0" borderId="0" xfId="8" applyFont="1" applyProtection="1">
      <alignment vertical="center"/>
      <protection hidden="1"/>
    </xf>
    <xf numFmtId="38" fontId="14" fillId="3" borderId="2" xfId="8" applyFont="1" applyFill="1" applyBorder="1" applyAlignment="1" applyProtection="1">
      <alignment horizontal="center" vertical="center"/>
      <protection hidden="1"/>
    </xf>
    <xf numFmtId="38" fontId="6" fillId="3" borderId="0" xfId="8" applyFont="1" applyFill="1" applyProtection="1">
      <alignment vertical="center"/>
      <protection hidden="1"/>
    </xf>
    <xf numFmtId="38" fontId="6" fillId="3" borderId="2" xfId="8" applyFont="1" applyFill="1" applyBorder="1" applyProtection="1">
      <alignment vertical="center"/>
      <protection hidden="1"/>
    </xf>
    <xf numFmtId="38" fontId="6" fillId="3" borderId="0" xfId="8" applyFont="1" applyFill="1" applyAlignment="1" applyProtection="1">
      <alignment horizontal="right" vertical="center"/>
      <protection hidden="1"/>
    </xf>
    <xf numFmtId="38" fontId="6" fillId="3" borderId="2" xfId="8" applyFont="1" applyFill="1" applyBorder="1" applyAlignment="1" applyProtection="1">
      <alignment horizontal="right" vertical="center"/>
      <protection hidden="1"/>
    </xf>
    <xf numFmtId="38" fontId="74" fillId="0" borderId="0" xfId="1" applyFont="1" applyBorder="1" applyProtection="1"/>
    <xf numFmtId="0" fontId="74" fillId="0" borderId="0" xfId="0" applyFont="1" applyAlignment="1" applyProtection="1">
      <alignment vertical="center"/>
    </xf>
    <xf numFmtId="38" fontId="74" fillId="0" borderId="0" xfId="1" applyFont="1" applyFill="1" applyBorder="1" applyAlignment="1" applyProtection="1">
      <alignment horizontal="left"/>
    </xf>
    <xf numFmtId="38" fontId="78" fillId="0" borderId="0" xfId="8" applyFont="1" applyFill="1" applyBorder="1" applyAlignment="1" applyProtection="1">
      <alignment vertical="center"/>
    </xf>
    <xf numFmtId="0" fontId="6" fillId="0" borderId="5" xfId="0" applyFont="1" applyBorder="1" applyProtection="1">
      <alignment vertical="center"/>
    </xf>
    <xf numFmtId="0" fontId="6" fillId="0" borderId="6" xfId="0" applyFont="1" applyBorder="1" applyProtection="1">
      <alignment vertical="center"/>
    </xf>
    <xf numFmtId="0" fontId="6" fillId="0" borderId="39" xfId="0" applyFont="1" applyBorder="1" applyProtection="1">
      <alignment vertical="center"/>
    </xf>
    <xf numFmtId="0" fontId="6" fillId="0" borderId="7" xfId="0" applyFont="1" applyBorder="1" applyProtection="1">
      <alignment vertical="center"/>
    </xf>
    <xf numFmtId="38" fontId="6" fillId="0" borderId="2" xfId="8" applyFont="1" applyBorder="1" applyAlignment="1" applyProtection="1">
      <alignment horizontal="center" vertical="center"/>
    </xf>
    <xf numFmtId="38" fontId="6" fillId="0" borderId="0" xfId="8" applyFont="1" applyFill="1" applyBorder="1" applyAlignment="1" applyProtection="1">
      <alignment horizontal="center" vertical="center"/>
    </xf>
    <xf numFmtId="38" fontId="6" fillId="0" borderId="1" xfId="8" applyFont="1" applyBorder="1" applyAlignment="1" applyProtection="1">
      <alignment horizontal="left" vertical="center"/>
    </xf>
    <xf numFmtId="38" fontId="6" fillId="0" borderId="93" xfId="8" applyFont="1" applyFill="1" applyBorder="1" applyAlignment="1" applyProtection="1">
      <alignment horizontal="center" vertical="center"/>
    </xf>
    <xf numFmtId="38" fontId="6" fillId="0" borderId="93" xfId="8" applyFont="1" applyFill="1" applyBorder="1" applyAlignment="1" applyProtection="1">
      <alignment vertical="center"/>
    </xf>
    <xf numFmtId="38" fontId="6" fillId="0" borderId="0" xfId="8" applyFont="1" applyFill="1" applyBorder="1" applyAlignment="1" applyProtection="1">
      <alignment horizontal="left" vertical="center" wrapText="1"/>
    </xf>
    <xf numFmtId="38" fontId="6" fillId="0" borderId="98" xfId="8" applyFont="1" applyBorder="1" applyAlignment="1" applyProtection="1">
      <alignment horizontal="center" vertical="center"/>
    </xf>
    <xf numFmtId="38" fontId="5" fillId="0" borderId="0" xfId="8" applyFont="1" applyBorder="1" applyAlignment="1" applyProtection="1">
      <alignment horizontal="center" vertical="center" wrapText="1"/>
    </xf>
    <xf numFmtId="38" fontId="6" fillId="0" borderId="1" xfId="8" applyFont="1" applyBorder="1" applyAlignment="1" applyProtection="1">
      <alignment horizontal="center" vertical="center"/>
    </xf>
    <xf numFmtId="38" fontId="6" fillId="0" borderId="0" xfId="8" applyFont="1" applyBorder="1" applyAlignment="1" applyProtection="1">
      <alignment horizontal="center" vertical="center"/>
    </xf>
    <xf numFmtId="38" fontId="58" fillId="0" borderId="2" xfId="8" applyFont="1" applyFill="1" applyBorder="1" applyAlignment="1" applyProtection="1">
      <alignment horizontal="right" vertical="center"/>
    </xf>
    <xf numFmtId="0" fontId="6" fillId="0" borderId="2" xfId="0" applyFont="1" applyBorder="1" applyAlignment="1" applyProtection="1">
      <alignment horizontal="center" vertical="center"/>
    </xf>
    <xf numFmtId="38" fontId="6" fillId="0" borderId="2" xfId="8" applyFont="1" applyBorder="1" applyAlignment="1" applyProtection="1">
      <alignment horizontal="right" vertical="center"/>
    </xf>
    <xf numFmtId="38" fontId="58" fillId="2" borderId="2" xfId="8" applyFont="1" applyFill="1" applyBorder="1" applyAlignment="1" applyProtection="1">
      <alignment horizontal="right" vertical="center"/>
      <protection locked="0"/>
    </xf>
    <xf numFmtId="38" fontId="58" fillId="0" borderId="114" xfId="8" applyFont="1" applyFill="1" applyBorder="1" applyAlignment="1" applyProtection="1">
      <alignment vertical="center"/>
    </xf>
    <xf numFmtId="38" fontId="6" fillId="0" borderId="0" xfId="1" applyFont="1" applyAlignment="1" applyProtection="1">
      <alignment horizontal="right" vertical="center"/>
    </xf>
    <xf numFmtId="38" fontId="58" fillId="0" borderId="0" xfId="1" applyFont="1" applyAlignment="1" applyProtection="1">
      <alignment horizontal="right" vertical="center"/>
    </xf>
    <xf numFmtId="38" fontId="78" fillId="0" borderId="0" xfId="1" applyFont="1" applyFill="1" applyBorder="1" applyAlignment="1" applyProtection="1">
      <alignment wrapText="1"/>
    </xf>
    <xf numFmtId="0" fontId="6" fillId="0" borderId="0" xfId="0" applyFont="1" applyFill="1" applyProtection="1">
      <alignment vertical="center"/>
    </xf>
    <xf numFmtId="0" fontId="6" fillId="0" borderId="0" xfId="0" applyFont="1" applyFill="1" applyAlignment="1" applyProtection="1">
      <alignment vertical="center"/>
    </xf>
    <xf numFmtId="3" fontId="6" fillId="0" borderId="0" xfId="0" applyNumberFormat="1" applyFont="1" applyFill="1" applyBorder="1" applyAlignment="1" applyProtection="1">
      <alignment vertical="center"/>
    </xf>
    <xf numFmtId="38" fontId="58" fillId="2" borderId="2" xfId="5" applyNumberFormat="1" applyFont="1" applyFill="1" applyBorder="1" applyAlignment="1" applyProtection="1">
      <alignment horizontal="right" vertical="center"/>
      <protection locked="0"/>
    </xf>
    <xf numFmtId="38" fontId="117" fillId="0" borderId="2" xfId="8" applyFont="1" applyFill="1" applyBorder="1" applyAlignment="1" applyProtection="1">
      <alignment horizontal="center" vertical="center"/>
    </xf>
    <xf numFmtId="38" fontId="117" fillId="0" borderId="2" xfId="8" applyFont="1" applyFill="1" applyBorder="1" applyAlignment="1" applyProtection="1">
      <alignment vertical="center" shrinkToFit="1"/>
    </xf>
    <xf numFmtId="38" fontId="117" fillId="4" borderId="2" xfId="8" applyFont="1" applyFill="1" applyBorder="1" applyAlignment="1" applyProtection="1">
      <alignment vertical="center" shrinkToFit="1"/>
      <protection locked="0"/>
    </xf>
    <xf numFmtId="38" fontId="117" fillId="2" borderId="2" xfId="8" applyFont="1" applyFill="1" applyBorder="1" applyAlignment="1" applyProtection="1">
      <alignment vertical="center" shrinkToFit="1"/>
      <protection locked="0"/>
    </xf>
    <xf numFmtId="38" fontId="117" fillId="0" borderId="2" xfId="8" applyFont="1" applyFill="1" applyBorder="1" applyAlignment="1" applyProtection="1">
      <alignment horizontal="right" vertical="center"/>
    </xf>
    <xf numFmtId="0" fontId="6" fillId="0" borderId="2" xfId="0" applyFont="1" applyBorder="1" applyAlignment="1">
      <alignment horizontal="center" vertical="center"/>
    </xf>
    <xf numFmtId="38" fontId="6" fillId="0" borderId="2" xfId="8" applyFont="1" applyBorder="1" applyAlignment="1" applyProtection="1">
      <alignment horizontal="center" vertical="center" wrapText="1"/>
    </xf>
    <xf numFmtId="38" fontId="6" fillId="0" borderId="0" xfId="8" applyFont="1" applyBorder="1" applyAlignment="1" applyProtection="1">
      <alignment horizontal="center" vertical="center"/>
    </xf>
    <xf numFmtId="38" fontId="6" fillId="0" borderId="2" xfId="1" applyFont="1" applyBorder="1" applyAlignment="1" applyProtection="1">
      <alignment horizontal="center" vertical="center"/>
    </xf>
    <xf numFmtId="0" fontId="6" fillId="2" borderId="2" xfId="0" applyFont="1" applyFill="1" applyBorder="1" applyAlignment="1" applyProtection="1">
      <alignment horizontal="center" vertical="center"/>
      <protection locked="0"/>
    </xf>
    <xf numFmtId="38" fontId="58" fillId="0" borderId="2" xfId="1" applyFont="1" applyBorder="1" applyAlignment="1" applyProtection="1">
      <alignment horizontal="center" vertical="center"/>
    </xf>
    <xf numFmtId="38" fontId="6" fillId="0" borderId="2" xfId="1" applyFont="1" applyBorder="1" applyAlignment="1" applyProtection="1">
      <alignment horizontal="center" vertical="center" wrapText="1"/>
    </xf>
    <xf numFmtId="0" fontId="69" fillId="0" borderId="0" xfId="0" applyFont="1" applyAlignment="1" applyProtection="1">
      <alignment vertical="center"/>
    </xf>
    <xf numFmtId="0" fontId="6" fillId="0" borderId="0" xfId="5" applyFont="1" applyAlignment="1" applyProtection="1">
      <alignment horizontal="left" vertical="center" wrapText="1"/>
    </xf>
    <xf numFmtId="0" fontId="6" fillId="0" borderId="0" xfId="5" applyFont="1" applyBorder="1" applyAlignment="1" applyProtection="1">
      <alignment horizontal="left" vertical="center" wrapText="1"/>
    </xf>
    <xf numFmtId="0" fontId="6" fillId="0" borderId="0" xfId="5" applyFont="1" applyAlignment="1" applyProtection="1">
      <alignment vertical="center" wrapText="1"/>
    </xf>
    <xf numFmtId="179" fontId="6" fillId="0" borderId="2" xfId="5" applyNumberFormat="1" applyFont="1" applyBorder="1" applyAlignment="1" applyProtection="1">
      <alignment horizontal="right" vertical="center"/>
    </xf>
    <xf numFmtId="0" fontId="5" fillId="0" borderId="0" xfId="0" applyFont="1" applyFill="1" applyProtection="1">
      <alignment vertical="center"/>
    </xf>
    <xf numFmtId="0" fontId="5" fillId="0" borderId="0" xfId="5" applyFont="1" applyAlignment="1" applyProtection="1">
      <alignment horizontal="left" vertical="center" wrapText="1"/>
    </xf>
    <xf numFmtId="0" fontId="58" fillId="0" borderId="2" xfId="1" applyNumberFormat="1" applyFont="1" applyBorder="1" applyAlignment="1" applyProtection="1">
      <alignment horizontal="center" vertical="center"/>
    </xf>
    <xf numFmtId="0" fontId="6" fillId="0" borderId="2" xfId="1" applyNumberFormat="1" applyFont="1" applyBorder="1" applyAlignment="1" applyProtection="1">
      <alignment horizontal="center" vertical="center"/>
    </xf>
    <xf numFmtId="0" fontId="6" fillId="0" borderId="2" xfId="1" applyNumberFormat="1" applyFont="1" applyBorder="1" applyAlignment="1" applyProtection="1">
      <alignment horizontal="center" vertical="center" wrapText="1"/>
    </xf>
    <xf numFmtId="0" fontId="6" fillId="2" borderId="2" xfId="5" applyNumberFormat="1" applyFont="1" applyFill="1" applyBorder="1" applyAlignment="1" applyProtection="1">
      <alignment horizontal="center" vertical="center"/>
      <protection locked="0"/>
    </xf>
    <xf numFmtId="3" fontId="5" fillId="0" borderId="0" xfId="0" applyNumberFormat="1" applyFont="1" applyFill="1" applyBorder="1" applyAlignment="1" applyProtection="1">
      <alignment vertical="center"/>
    </xf>
    <xf numFmtId="38" fontId="6" fillId="4" borderId="2" xfId="8" applyFont="1" applyFill="1" applyBorder="1" applyAlignment="1" applyProtection="1">
      <alignment horizontal="center" vertical="center"/>
      <protection locked="0"/>
    </xf>
    <xf numFmtId="0" fontId="6" fillId="0" borderId="2" xfId="0" applyFont="1" applyBorder="1" applyAlignment="1">
      <alignment vertical="center" wrapText="1"/>
    </xf>
    <xf numFmtId="38" fontId="63" fillId="0" borderId="0" xfId="8" applyFont="1" applyBorder="1" applyAlignment="1" applyProtection="1"/>
    <xf numFmtId="0" fontId="6" fillId="0" borderId="2" xfId="0" applyFont="1" applyFill="1" applyBorder="1" applyProtection="1">
      <alignment vertical="center"/>
    </xf>
    <xf numFmtId="38" fontId="37" fillId="0" borderId="2" xfId="8" applyFont="1" applyBorder="1" applyAlignment="1" applyProtection="1">
      <alignment horizontal="center" vertical="center" wrapText="1"/>
    </xf>
    <xf numFmtId="38" fontId="6" fillId="0" borderId="2" xfId="8" applyFont="1" applyBorder="1" applyAlignment="1" applyProtection="1">
      <alignment horizontal="center" vertical="center" wrapText="1"/>
    </xf>
    <xf numFmtId="0" fontId="6" fillId="2" borderId="2" xfId="0" applyFont="1" applyFill="1" applyBorder="1" applyAlignment="1" applyProtection="1">
      <alignment horizontal="center" vertical="center"/>
      <protection locked="0"/>
    </xf>
    <xf numFmtId="38" fontId="67" fillId="0" borderId="0" xfId="8" applyFont="1" applyFill="1" applyBorder="1" applyAlignment="1" applyProtection="1">
      <alignment vertical="center"/>
    </xf>
    <xf numFmtId="38" fontId="66" fillId="0" borderId="0" xfId="8" applyFont="1" applyFill="1" applyBorder="1" applyAlignment="1" applyProtection="1"/>
    <xf numFmtId="38" fontId="63" fillId="0" borderId="0" xfId="8" applyFont="1" applyFill="1" applyBorder="1" applyAlignment="1" applyProtection="1"/>
    <xf numFmtId="38" fontId="63" fillId="0" borderId="42" xfId="8" applyFont="1" applyFill="1" applyBorder="1" applyAlignment="1" applyProtection="1"/>
    <xf numFmtId="38" fontId="64" fillId="0" borderId="42" xfId="8" applyFont="1" applyFill="1" applyBorder="1" applyAlignment="1" applyProtection="1">
      <alignment horizontal="right" vertical="center"/>
    </xf>
    <xf numFmtId="38" fontId="37" fillId="0" borderId="43" xfId="8" applyFont="1" applyFill="1" applyBorder="1" applyAlignment="1" applyProtection="1">
      <alignment vertical="center"/>
    </xf>
    <xf numFmtId="38" fontId="37" fillId="0" borderId="0" xfId="8" applyFont="1" applyFill="1" applyAlignment="1" applyProtection="1">
      <alignment vertical="center"/>
    </xf>
    <xf numFmtId="38" fontId="67" fillId="0" borderId="0" xfId="8" applyFont="1" applyFill="1" applyBorder="1" applyAlignment="1" applyProtection="1">
      <alignment vertical="center"/>
      <protection locked="0"/>
    </xf>
    <xf numFmtId="38" fontId="38" fillId="0" borderId="0" xfId="8" applyFont="1" applyFill="1" applyBorder="1" applyProtection="1">
      <alignment vertical="center"/>
    </xf>
    <xf numFmtId="38" fontId="63" fillId="0" borderId="0" xfId="8" applyFont="1" applyFill="1" applyBorder="1" applyAlignment="1" applyProtection="1">
      <alignment vertical="center" wrapText="1"/>
    </xf>
    <xf numFmtId="38" fontId="63" fillId="0" borderId="2" xfId="8" applyFont="1" applyFill="1" applyBorder="1" applyAlignment="1" applyProtection="1">
      <alignment horizontal="right" vertical="center" shrinkToFit="1"/>
    </xf>
    <xf numFmtId="38" fontId="63" fillId="0" borderId="2" xfId="8" applyFont="1" applyBorder="1" applyAlignment="1" applyProtection="1">
      <alignment horizontal="right" vertical="center" shrinkToFit="1"/>
    </xf>
    <xf numFmtId="38" fontId="6" fillId="0" borderId="2" xfId="8" applyFont="1" applyBorder="1" applyAlignment="1" applyProtection="1">
      <alignment horizontal="right" vertical="center"/>
    </xf>
    <xf numFmtId="0" fontId="6" fillId="0" borderId="98" xfId="5" applyFont="1" applyBorder="1" applyAlignment="1" applyProtection="1">
      <alignment horizontal="left" vertical="center" wrapText="1"/>
    </xf>
    <xf numFmtId="179" fontId="6" fillId="0" borderId="16" xfId="5" applyNumberFormat="1" applyFont="1" applyBorder="1" applyAlignment="1" applyProtection="1">
      <alignment horizontal="right" vertical="center"/>
    </xf>
    <xf numFmtId="0" fontId="6" fillId="2" borderId="2" xfId="0" applyFont="1" applyFill="1" applyBorder="1" applyAlignment="1" applyProtection="1">
      <alignment horizontal="center" vertical="center" wrapText="1"/>
    </xf>
    <xf numFmtId="0" fontId="6" fillId="0" borderId="0" xfId="0" applyFont="1" applyAlignment="1" applyProtection="1">
      <alignment horizontal="right" vertical="center"/>
    </xf>
    <xf numFmtId="38" fontId="6" fillId="2" borderId="2" xfId="8" applyFont="1" applyFill="1" applyBorder="1" applyAlignment="1" applyProtection="1">
      <alignment horizontal="center" vertical="center"/>
      <protection locked="0"/>
    </xf>
    <xf numFmtId="0" fontId="6" fillId="0" borderId="2" xfId="5" applyFont="1" applyBorder="1" applyAlignment="1" applyProtection="1">
      <alignment horizontal="center" vertical="center"/>
    </xf>
    <xf numFmtId="38" fontId="58" fillId="2" borderId="2" xfId="8" applyFont="1" applyFill="1" applyBorder="1" applyAlignment="1" applyProtection="1">
      <alignment horizontal="right" vertical="center"/>
      <protection locked="0"/>
    </xf>
    <xf numFmtId="3" fontId="118" fillId="15" borderId="2" xfId="0" applyNumberFormat="1" applyFont="1" applyFill="1" applyBorder="1" applyAlignment="1" applyProtection="1">
      <alignment horizontal="right" vertical="center"/>
      <protection locked="0"/>
    </xf>
    <xf numFmtId="3" fontId="119" fillId="16" borderId="2" xfId="0" applyNumberFormat="1" applyFont="1" applyFill="1" applyBorder="1" applyAlignment="1" applyProtection="1">
      <alignment horizontal="right" vertical="center"/>
      <protection locked="0"/>
    </xf>
    <xf numFmtId="3" fontId="119" fillId="17" borderId="2" xfId="0" applyNumberFormat="1" applyFont="1" applyFill="1" applyBorder="1" applyProtection="1">
      <alignment vertical="center"/>
      <protection locked="0"/>
    </xf>
    <xf numFmtId="3" fontId="119" fillId="15" borderId="2" xfId="0" applyNumberFormat="1" applyFont="1" applyFill="1" applyBorder="1" applyProtection="1">
      <alignment vertical="center"/>
      <protection locked="0"/>
    </xf>
    <xf numFmtId="0" fontId="119" fillId="16" borderId="2" xfId="0" applyFont="1" applyFill="1" applyBorder="1" applyAlignment="1" applyProtection="1">
      <alignment horizontal="right" vertical="center"/>
      <protection locked="0"/>
    </xf>
    <xf numFmtId="0" fontId="119" fillId="17" borderId="2" xfId="0" applyFont="1" applyFill="1" applyBorder="1" applyProtection="1">
      <alignment vertical="center"/>
      <protection locked="0"/>
    </xf>
    <xf numFmtId="0" fontId="119" fillId="15" borderId="2" xfId="0" applyFont="1" applyFill="1" applyBorder="1" applyProtection="1">
      <alignment vertical="center"/>
      <protection locked="0"/>
    </xf>
    <xf numFmtId="38" fontId="58" fillId="0" borderId="2" xfId="1" applyFont="1" applyBorder="1" applyAlignment="1" applyProtection="1">
      <alignment horizontal="center" vertical="center"/>
    </xf>
    <xf numFmtId="38" fontId="6" fillId="0" borderId="0" xfId="1" applyFont="1" applyFill="1" applyBorder="1" applyAlignment="1" applyProtection="1">
      <alignment vertical="top" wrapText="1"/>
    </xf>
    <xf numFmtId="38" fontId="6" fillId="0" borderId="0" xfId="1" applyFont="1" applyFill="1" applyBorder="1" applyAlignment="1" applyProtection="1">
      <alignment horizontal="center" vertical="top" wrapText="1"/>
    </xf>
    <xf numFmtId="38" fontId="6" fillId="0" borderId="3" xfId="8" applyFont="1" applyBorder="1" applyAlignment="1">
      <alignment horizontal="right" vertical="center"/>
    </xf>
    <xf numFmtId="38" fontId="6" fillId="0" borderId="4" xfId="8" applyFont="1" applyBorder="1" applyAlignment="1">
      <alignment horizontal="right" vertical="center"/>
    </xf>
    <xf numFmtId="38" fontId="8" fillId="0" borderId="0" xfId="8" applyFont="1" applyAlignment="1">
      <alignment horizontal="center" vertical="center"/>
    </xf>
    <xf numFmtId="38" fontId="6" fillId="0" borderId="1" xfId="8" applyFont="1" applyBorder="1" applyAlignment="1">
      <alignment horizontal="left" shrinkToFit="1"/>
    </xf>
    <xf numFmtId="38" fontId="6" fillId="0" borderId="93" xfId="8" applyFont="1" applyBorder="1" applyAlignment="1">
      <alignment shrinkToFit="1"/>
    </xf>
    <xf numFmtId="38" fontId="6" fillId="0" borderId="2" xfId="8" applyFont="1" applyBorder="1" applyAlignment="1">
      <alignment horizontal="center" vertical="center"/>
    </xf>
    <xf numFmtId="38" fontId="109" fillId="14" borderId="0" xfId="8" applyFont="1" applyFill="1" applyAlignment="1">
      <alignment horizontal="center" vertical="center"/>
    </xf>
    <xf numFmtId="38" fontId="106" fillId="9" borderId="0" xfId="8" applyFont="1" applyFill="1" applyAlignment="1">
      <alignment horizontal="center" vertical="center"/>
    </xf>
    <xf numFmtId="38" fontId="105" fillId="9" borderId="0" xfId="8" applyFont="1" applyFill="1" applyAlignment="1">
      <alignment horizontal="center" vertical="center"/>
    </xf>
    <xf numFmtId="58" fontId="107" fillId="14" borderId="0" xfId="8" applyNumberFormat="1" applyFont="1" applyFill="1" applyAlignment="1">
      <alignment horizontal="center" vertical="center"/>
    </xf>
    <xf numFmtId="38" fontId="6" fillId="0" borderId="10" xfId="8" applyFont="1" applyBorder="1" applyAlignment="1">
      <alignment horizontal="right" vertical="center"/>
    </xf>
    <xf numFmtId="38" fontId="6" fillId="0" borderId="11" xfId="8" applyFont="1" applyBorder="1" applyAlignment="1">
      <alignment horizontal="right" vertical="center"/>
    </xf>
    <xf numFmtId="38" fontId="5" fillId="0" borderId="12" xfId="8" applyFont="1" applyBorder="1" applyAlignment="1">
      <alignment horizontal="right" vertical="center"/>
    </xf>
    <xf numFmtId="38" fontId="5" fillId="0" borderId="13" xfId="8" applyFont="1" applyBorder="1" applyAlignment="1">
      <alignment horizontal="right" vertical="center"/>
    </xf>
    <xf numFmtId="49" fontId="6" fillId="0" borderId="1" xfId="8" applyNumberFormat="1" applyFont="1" applyBorder="1" applyAlignment="1" applyProtection="1">
      <alignment horizontal="left" shrinkToFit="1"/>
    </xf>
    <xf numFmtId="49" fontId="6" fillId="0" borderId="93" xfId="8" applyNumberFormat="1" applyFont="1" applyBorder="1" applyAlignment="1" applyProtection="1">
      <alignment shrinkToFit="1"/>
    </xf>
    <xf numFmtId="38" fontId="8" fillId="0" borderId="0" xfId="8" applyFont="1" applyAlignment="1" applyProtection="1">
      <alignment horizontal="center" vertical="center"/>
    </xf>
    <xf numFmtId="38" fontId="5" fillId="0" borderId="12" xfId="8" applyFont="1" applyBorder="1" applyAlignment="1" applyProtection="1">
      <alignment horizontal="right" vertical="center"/>
    </xf>
    <xf numFmtId="38" fontId="5" fillId="0" borderId="13" xfId="8" applyFont="1" applyBorder="1" applyAlignment="1" applyProtection="1">
      <alignment horizontal="right" vertical="center"/>
    </xf>
    <xf numFmtId="38" fontId="6" fillId="0" borderId="2" xfId="8" applyFont="1" applyBorder="1" applyAlignment="1" applyProtection="1">
      <alignment horizontal="center" vertical="center"/>
    </xf>
    <xf numFmtId="0" fontId="6" fillId="0" borderId="2" xfId="0" applyFont="1" applyBorder="1" applyAlignment="1">
      <alignment horizontal="center" vertical="center"/>
    </xf>
    <xf numFmtId="38" fontId="6" fillId="0" borderId="2" xfId="0" applyNumberFormat="1" applyFont="1" applyBorder="1" applyAlignment="1">
      <alignment horizontal="center" vertical="center"/>
    </xf>
    <xf numFmtId="0" fontId="6" fillId="0" borderId="2" xfId="0" applyFont="1" applyBorder="1" applyAlignment="1">
      <alignment horizontal="left" vertical="center"/>
    </xf>
    <xf numFmtId="0" fontId="6" fillId="3" borderId="10" xfId="0" applyFont="1" applyFill="1" applyBorder="1" applyAlignment="1">
      <alignment horizontal="center" vertical="center" wrapText="1"/>
    </xf>
    <xf numFmtId="0" fontId="6" fillId="3" borderId="95" xfId="0" applyFont="1" applyFill="1" applyBorder="1" applyAlignment="1">
      <alignment horizontal="center" vertical="center" wrapText="1"/>
    </xf>
    <xf numFmtId="0" fontId="6" fillId="3" borderId="11" xfId="0" applyFont="1" applyFill="1" applyBorder="1" applyAlignment="1">
      <alignment horizontal="center" vertical="center" wrapText="1"/>
    </xf>
    <xf numFmtId="0" fontId="6" fillId="3" borderId="90"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3" borderId="85" xfId="0" applyFont="1" applyFill="1" applyBorder="1" applyAlignment="1">
      <alignment horizontal="center" vertical="center" wrapText="1"/>
    </xf>
    <xf numFmtId="0" fontId="6" fillId="3" borderId="3" xfId="0" applyFont="1" applyFill="1" applyBorder="1" applyAlignment="1">
      <alignment horizontal="center" vertical="center"/>
    </xf>
    <xf numFmtId="0" fontId="6" fillId="3" borderId="93" xfId="0" applyFont="1" applyFill="1" applyBorder="1" applyAlignment="1">
      <alignment horizontal="center" vertical="center"/>
    </xf>
    <xf numFmtId="0" fontId="6" fillId="3" borderId="94" xfId="0" applyFont="1" applyFill="1" applyBorder="1" applyAlignment="1">
      <alignment horizontal="center" vertical="center" wrapText="1"/>
    </xf>
    <xf numFmtId="0" fontId="6" fillId="3" borderId="98" xfId="0" applyFont="1" applyFill="1" applyBorder="1" applyAlignment="1">
      <alignment horizontal="center" vertical="center" wrapText="1"/>
    </xf>
    <xf numFmtId="0" fontId="6" fillId="3" borderId="4" xfId="0" applyFont="1" applyFill="1" applyBorder="1" applyAlignment="1">
      <alignment horizontal="center" vertical="center"/>
    </xf>
    <xf numFmtId="0" fontId="6" fillId="3" borderId="3" xfId="0" applyFont="1" applyFill="1" applyBorder="1" applyAlignment="1">
      <alignment horizontal="center" vertical="center" wrapText="1"/>
    </xf>
    <xf numFmtId="0" fontId="6" fillId="3" borderId="9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19" fillId="3" borderId="10" xfId="0" applyFont="1" applyFill="1" applyBorder="1" applyAlignment="1">
      <alignment horizontal="center" vertical="center" wrapText="1"/>
    </xf>
    <xf numFmtId="0" fontId="19" fillId="3" borderId="11" xfId="0" applyFont="1" applyFill="1" applyBorder="1" applyAlignment="1">
      <alignment horizontal="center" vertical="center" wrapText="1"/>
    </xf>
    <xf numFmtId="0" fontId="19" fillId="3" borderId="94" xfId="0" applyFont="1" applyFill="1" applyBorder="1" applyAlignment="1">
      <alignment horizontal="center" vertical="center" wrapText="1"/>
    </xf>
    <xf numFmtId="0" fontId="19" fillId="3" borderId="98" xfId="0" applyFont="1" applyFill="1" applyBorder="1" applyAlignment="1">
      <alignment horizontal="center" vertical="center" wrapText="1"/>
    </xf>
    <xf numFmtId="0" fontId="19" fillId="3" borderId="95" xfId="0" applyFont="1" applyFill="1" applyBorder="1" applyAlignment="1">
      <alignment horizontal="center" vertical="center" wrapText="1"/>
    </xf>
    <xf numFmtId="0" fontId="19" fillId="3" borderId="0" xfId="0" applyFont="1" applyFill="1" applyBorder="1" applyAlignment="1">
      <alignment horizontal="center" vertical="center" wrapText="1"/>
    </xf>
    <xf numFmtId="0" fontId="19" fillId="3" borderId="157" xfId="0" applyFont="1" applyFill="1" applyBorder="1" applyAlignment="1">
      <alignment horizontal="center" vertical="center" wrapText="1"/>
    </xf>
    <xf numFmtId="0" fontId="19" fillId="3" borderId="158" xfId="0" applyFont="1" applyFill="1" applyBorder="1" applyAlignment="1">
      <alignment horizontal="center" vertical="center" wrapText="1"/>
    </xf>
    <xf numFmtId="0" fontId="19" fillId="3" borderId="10" xfId="0" applyFont="1" applyFill="1" applyBorder="1" applyAlignment="1">
      <alignment horizontal="center" vertical="center" wrapText="1" shrinkToFit="1"/>
    </xf>
    <xf numFmtId="0" fontId="19" fillId="3" borderId="108" xfId="0" applyFont="1" applyFill="1" applyBorder="1" applyAlignment="1">
      <alignment horizontal="center" vertical="center" wrapText="1" shrinkToFit="1"/>
    </xf>
    <xf numFmtId="0" fontId="19" fillId="3" borderId="94" xfId="0" applyFont="1" applyFill="1" applyBorder="1" applyAlignment="1">
      <alignment horizontal="center" vertical="center" wrapText="1" shrinkToFit="1"/>
    </xf>
    <xf numFmtId="0" fontId="19" fillId="3" borderId="155" xfId="0" applyFont="1" applyFill="1" applyBorder="1" applyAlignment="1">
      <alignment horizontal="center" vertical="center" wrapText="1" shrinkToFit="1"/>
    </xf>
    <xf numFmtId="0" fontId="19" fillId="3" borderId="109" xfId="0" applyFont="1" applyFill="1" applyBorder="1" applyAlignment="1">
      <alignment horizontal="center" vertical="center" wrapText="1" shrinkToFit="1"/>
    </xf>
    <xf numFmtId="0" fontId="19" fillId="3" borderId="156" xfId="0" applyFont="1" applyFill="1" applyBorder="1" applyAlignment="1">
      <alignment horizontal="center" vertical="center" wrapText="1" shrinkToFit="1"/>
    </xf>
    <xf numFmtId="0" fontId="19" fillId="3" borderId="11" xfId="0" applyFont="1" applyFill="1" applyBorder="1" applyAlignment="1">
      <alignment horizontal="center" vertical="center" wrapText="1" shrinkToFit="1"/>
    </xf>
    <xf numFmtId="0" fontId="19" fillId="3" borderId="98" xfId="0" applyFont="1" applyFill="1" applyBorder="1" applyAlignment="1">
      <alignment horizontal="center" vertical="center" wrapText="1" shrinkToFit="1"/>
    </xf>
    <xf numFmtId="0" fontId="6" fillId="3" borderId="0" xfId="0" applyFont="1" applyFill="1" applyBorder="1" applyAlignment="1">
      <alignment horizontal="center" vertical="center" wrapText="1"/>
    </xf>
    <xf numFmtId="0" fontId="19" fillId="3" borderId="10" xfId="0" applyFont="1" applyFill="1" applyBorder="1" applyAlignment="1">
      <alignment horizontal="center" vertical="center" shrinkToFit="1"/>
    </xf>
    <xf numFmtId="0" fontId="19" fillId="3" borderId="95" xfId="0" applyFont="1" applyFill="1" applyBorder="1" applyAlignment="1">
      <alignment horizontal="center" vertical="center" shrinkToFit="1"/>
    </xf>
    <xf numFmtId="0" fontId="19" fillId="3" borderId="11" xfId="0" applyFont="1" applyFill="1" applyBorder="1" applyAlignment="1">
      <alignment horizontal="center" vertical="center" shrinkToFit="1"/>
    </xf>
    <xf numFmtId="0" fontId="19" fillId="3" borderId="90" xfId="0" applyFont="1" applyFill="1" applyBorder="1" applyAlignment="1">
      <alignment horizontal="center" vertical="center" shrinkToFit="1"/>
    </xf>
    <xf numFmtId="0" fontId="19" fillId="3" borderId="1" xfId="0" applyFont="1" applyFill="1" applyBorder="1" applyAlignment="1">
      <alignment horizontal="center" vertical="center" shrinkToFit="1"/>
    </xf>
    <xf numFmtId="0" fontId="19" fillId="3" borderId="85" xfId="0" applyFont="1" applyFill="1" applyBorder="1" applyAlignment="1">
      <alignment horizontal="center" vertical="center" shrinkToFit="1"/>
    </xf>
    <xf numFmtId="0" fontId="7" fillId="3" borderId="94" xfId="0" applyFont="1" applyFill="1" applyBorder="1" applyAlignment="1">
      <alignment horizontal="center" vertical="center" wrapText="1"/>
    </xf>
    <xf numFmtId="0" fontId="7" fillId="3" borderId="98" xfId="0" applyFont="1" applyFill="1" applyBorder="1" applyAlignment="1">
      <alignment horizontal="center" vertical="center" wrapText="1"/>
    </xf>
    <xf numFmtId="0" fontId="14" fillId="3" borderId="147" xfId="0" applyFont="1" applyFill="1" applyBorder="1" applyAlignment="1">
      <alignment horizontal="center" vertical="center" wrapText="1"/>
    </xf>
    <xf numFmtId="0" fontId="14" fillId="3" borderId="148" xfId="0" applyFont="1" applyFill="1" applyBorder="1" applyAlignment="1">
      <alignment horizontal="center" vertical="center" wrapText="1"/>
    </xf>
    <xf numFmtId="0" fontId="14" fillId="3" borderId="152" xfId="0" applyFont="1" applyFill="1" applyBorder="1" applyAlignment="1">
      <alignment horizontal="center" vertical="center" wrapText="1"/>
    </xf>
    <xf numFmtId="0" fontId="14" fillId="3" borderId="153" xfId="0" applyFont="1" applyFill="1" applyBorder="1" applyAlignment="1">
      <alignment horizontal="center" vertical="center" wrapText="1"/>
    </xf>
    <xf numFmtId="3" fontId="6" fillId="3" borderId="10" xfId="0" applyNumberFormat="1" applyFont="1" applyFill="1" applyBorder="1" applyAlignment="1">
      <alignment horizontal="center" vertical="center" shrinkToFit="1"/>
    </xf>
    <xf numFmtId="3" fontId="6" fillId="3" borderId="11" xfId="0" applyNumberFormat="1" applyFont="1" applyFill="1" applyBorder="1" applyAlignment="1">
      <alignment horizontal="center" vertical="center" shrinkToFit="1"/>
    </xf>
    <xf numFmtId="3" fontId="6" fillId="3" borderId="94" xfId="0" applyNumberFormat="1" applyFont="1" applyFill="1" applyBorder="1" applyAlignment="1">
      <alignment horizontal="center" vertical="center" shrinkToFit="1"/>
    </xf>
    <xf numFmtId="3" fontId="6" fillId="3" borderId="98" xfId="0" applyNumberFormat="1" applyFont="1" applyFill="1" applyBorder="1" applyAlignment="1">
      <alignment horizontal="center" vertical="center" shrinkToFit="1"/>
    </xf>
    <xf numFmtId="3" fontId="6" fillId="3" borderId="90" xfId="0" applyNumberFormat="1" applyFont="1" applyFill="1" applyBorder="1" applyAlignment="1">
      <alignment horizontal="center" vertical="center" shrinkToFit="1"/>
    </xf>
    <xf numFmtId="3" fontId="6" fillId="3" borderId="85" xfId="0" applyNumberFormat="1" applyFont="1" applyFill="1" applyBorder="1" applyAlignment="1">
      <alignment horizontal="center" vertical="center" shrinkToFit="1"/>
    </xf>
    <xf numFmtId="3" fontId="6" fillId="3" borderId="160" xfId="0" applyNumberFormat="1" applyFont="1" applyFill="1" applyBorder="1" applyAlignment="1">
      <alignment horizontal="center" vertical="center" shrinkToFit="1"/>
    </xf>
    <xf numFmtId="3" fontId="6" fillId="3" borderId="163" xfId="0" applyNumberFormat="1" applyFont="1" applyFill="1" applyBorder="1" applyAlignment="1">
      <alignment horizontal="center" vertical="center" shrinkToFit="1"/>
    </xf>
    <xf numFmtId="0" fontId="14" fillId="3" borderId="149" xfId="0" applyFont="1" applyFill="1" applyBorder="1" applyAlignment="1">
      <alignment horizontal="center" vertical="center" wrapText="1"/>
    </xf>
    <xf numFmtId="0" fontId="14" fillId="3" borderId="154" xfId="0" applyFont="1" applyFill="1" applyBorder="1" applyAlignment="1">
      <alignment horizontal="center" vertical="center" wrapText="1"/>
    </xf>
    <xf numFmtId="0" fontId="19" fillId="3" borderId="150" xfId="0" applyFont="1" applyFill="1" applyBorder="1" applyAlignment="1">
      <alignment horizontal="center" vertical="center" wrapText="1"/>
    </xf>
    <xf numFmtId="0" fontId="19" fillId="3" borderId="151" xfId="0" applyFont="1" applyFill="1" applyBorder="1" applyAlignment="1">
      <alignment horizontal="center" vertical="center" wrapText="1"/>
    </xf>
    <xf numFmtId="3" fontId="6" fillId="3" borderId="164" xfId="0" applyNumberFormat="1" applyFont="1" applyFill="1" applyBorder="1" applyAlignment="1">
      <alignment horizontal="center" vertical="center" shrinkToFit="1"/>
    </xf>
    <xf numFmtId="3" fontId="6" fillId="3" borderId="145" xfId="0" applyNumberFormat="1" applyFont="1" applyFill="1" applyBorder="1" applyAlignment="1">
      <alignment horizontal="center" vertical="center" shrinkToFit="1"/>
    </xf>
    <xf numFmtId="3" fontId="6" fillId="3" borderId="167" xfId="0" applyNumberFormat="1" applyFont="1" applyFill="1" applyBorder="1" applyAlignment="1">
      <alignment horizontal="center" vertical="center" shrinkToFit="1"/>
    </xf>
    <xf numFmtId="3" fontId="6" fillId="3" borderId="168" xfId="0" applyNumberFormat="1" applyFont="1" applyFill="1" applyBorder="1" applyAlignment="1">
      <alignment horizontal="center" vertical="center" shrinkToFit="1"/>
    </xf>
    <xf numFmtId="3" fontId="6" fillId="3" borderId="130" xfId="0" applyNumberFormat="1" applyFont="1" applyFill="1" applyBorder="1" applyAlignment="1">
      <alignment horizontal="center" vertical="center" shrinkToFit="1"/>
    </xf>
    <xf numFmtId="3" fontId="6" fillId="3" borderId="146" xfId="0" applyNumberFormat="1" applyFont="1" applyFill="1" applyBorder="1" applyAlignment="1">
      <alignment horizontal="center" vertical="center" shrinkToFit="1"/>
    </xf>
    <xf numFmtId="3" fontId="6" fillId="3" borderId="108" xfId="0" applyNumberFormat="1" applyFont="1" applyFill="1" applyBorder="1" applyAlignment="1">
      <alignment horizontal="center" vertical="center" shrinkToFit="1"/>
    </xf>
    <xf numFmtId="3" fontId="6" fillId="3" borderId="155" xfId="0" applyNumberFormat="1" applyFont="1" applyFill="1" applyBorder="1" applyAlignment="1">
      <alignment horizontal="center" vertical="center" shrinkToFit="1"/>
    </xf>
    <xf numFmtId="3" fontId="6" fillId="3" borderId="99" xfId="0" applyNumberFormat="1" applyFont="1" applyFill="1" applyBorder="1" applyAlignment="1">
      <alignment horizontal="center" vertical="center" shrinkToFit="1"/>
    </xf>
    <xf numFmtId="3" fontId="6" fillId="3" borderId="109" xfId="0" applyNumberFormat="1" applyFont="1" applyFill="1" applyBorder="1" applyAlignment="1">
      <alignment horizontal="center" vertical="center" shrinkToFit="1"/>
    </xf>
    <xf numFmtId="3" fontId="6" fillId="3" borderId="156" xfId="0" applyNumberFormat="1" applyFont="1" applyFill="1" applyBorder="1" applyAlignment="1">
      <alignment horizontal="center" vertical="center" shrinkToFit="1"/>
    </xf>
    <xf numFmtId="3" fontId="6" fillId="3" borderId="103" xfId="0" applyNumberFormat="1" applyFont="1" applyFill="1" applyBorder="1" applyAlignment="1">
      <alignment horizontal="center" vertical="center" shrinkToFit="1"/>
    </xf>
    <xf numFmtId="0" fontId="6" fillId="0" borderId="10" xfId="0" applyFont="1" applyFill="1" applyBorder="1" applyAlignment="1">
      <alignment horizontal="center" vertical="center" wrapText="1"/>
    </xf>
    <xf numFmtId="0" fontId="6" fillId="0" borderId="95"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94"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98" xfId="0" applyFont="1" applyFill="1" applyBorder="1" applyAlignment="1">
      <alignment horizontal="center" vertical="center" wrapText="1"/>
    </xf>
    <xf numFmtId="0" fontId="6" fillId="0" borderId="90"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85" xfId="0" applyFont="1" applyFill="1" applyBorder="1" applyAlignment="1">
      <alignment horizontal="center" vertical="center" wrapText="1"/>
    </xf>
    <xf numFmtId="0" fontId="6" fillId="0" borderId="173" xfId="0" applyFont="1" applyFill="1" applyBorder="1" applyAlignment="1">
      <alignment horizontal="center" vertical="center" wrapText="1"/>
    </xf>
    <xf numFmtId="0" fontId="6" fillId="0" borderId="174" xfId="0" applyFont="1" applyFill="1" applyBorder="1" applyAlignment="1">
      <alignment horizontal="center" vertical="center" wrapText="1"/>
    </xf>
    <xf numFmtId="0" fontId="6" fillId="0" borderId="76" xfId="0" applyFont="1" applyFill="1" applyBorder="1" applyAlignment="1">
      <alignment horizontal="center" vertical="center" wrapText="1"/>
    </xf>
    <xf numFmtId="0" fontId="6" fillId="0" borderId="40" xfId="0" applyFont="1" applyFill="1" applyBorder="1" applyAlignment="1">
      <alignment horizontal="center" vertical="center" wrapText="1"/>
    </xf>
    <xf numFmtId="0" fontId="6" fillId="0" borderId="175" xfId="0" applyFont="1" applyFill="1" applyBorder="1" applyAlignment="1">
      <alignment horizontal="center" vertical="center" wrapText="1"/>
    </xf>
    <xf numFmtId="0" fontId="6" fillId="0" borderId="176" xfId="0" applyFont="1" applyFill="1" applyBorder="1" applyAlignment="1">
      <alignment horizontal="center" vertical="center" wrapText="1"/>
    </xf>
    <xf numFmtId="0" fontId="6" fillId="0" borderId="177" xfId="0" applyFont="1" applyFill="1" applyBorder="1" applyAlignment="1">
      <alignment horizontal="center" vertical="center" wrapText="1"/>
    </xf>
    <xf numFmtId="0" fontId="6" fillId="0" borderId="178" xfId="0" applyFont="1" applyFill="1" applyBorder="1" applyAlignment="1">
      <alignment horizontal="center" vertical="center" wrapText="1"/>
    </xf>
    <xf numFmtId="0" fontId="6" fillId="0" borderId="155" xfId="0" applyFont="1" applyFill="1" applyBorder="1" applyAlignment="1">
      <alignment horizontal="center" vertical="center" wrapText="1"/>
    </xf>
    <xf numFmtId="0" fontId="6" fillId="3" borderId="16"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3" borderId="2" xfId="0" applyFont="1" applyFill="1" applyBorder="1" applyAlignment="1">
      <alignment horizontal="center" vertical="center" wrapText="1"/>
    </xf>
    <xf numFmtId="184" fontId="6" fillId="3" borderId="10" xfId="0" applyNumberFormat="1" applyFont="1" applyFill="1" applyBorder="1" applyAlignment="1">
      <alignment horizontal="center" vertical="center"/>
    </xf>
    <xf numFmtId="184" fontId="6" fillId="3" borderId="95" xfId="0" applyNumberFormat="1" applyFont="1" applyFill="1" applyBorder="1" applyAlignment="1">
      <alignment horizontal="center" vertical="center"/>
    </xf>
    <xf numFmtId="184" fontId="6" fillId="3" borderId="11" xfId="0" applyNumberFormat="1" applyFont="1" applyFill="1" applyBorder="1" applyAlignment="1">
      <alignment horizontal="center" vertical="center"/>
    </xf>
    <xf numFmtId="184" fontId="6" fillId="3" borderId="90" xfId="0" applyNumberFormat="1" applyFont="1" applyFill="1" applyBorder="1" applyAlignment="1">
      <alignment horizontal="center" vertical="center"/>
    </xf>
    <xf numFmtId="184" fontId="6" fillId="3" borderId="1" xfId="0" applyNumberFormat="1" applyFont="1" applyFill="1" applyBorder="1" applyAlignment="1">
      <alignment horizontal="center" vertical="center"/>
    </xf>
    <xf numFmtId="184" fontId="6" fillId="3" borderId="85" xfId="0" applyNumberFormat="1" applyFont="1" applyFill="1" applyBorder="1" applyAlignment="1">
      <alignment horizontal="center" vertical="center"/>
    </xf>
    <xf numFmtId="185" fontId="6" fillId="0" borderId="170" xfId="0" applyNumberFormat="1" applyFont="1" applyFill="1" applyBorder="1" applyAlignment="1">
      <alignment vertical="center"/>
    </xf>
    <xf numFmtId="185" fontId="6" fillId="0" borderId="172" xfId="0" applyNumberFormat="1" applyFont="1" applyFill="1" applyBorder="1" applyAlignment="1">
      <alignment vertical="center"/>
    </xf>
    <xf numFmtId="0" fontId="6" fillId="3" borderId="185" xfId="0" applyFont="1" applyFill="1" applyBorder="1" applyAlignment="1">
      <alignment horizontal="center" vertical="center"/>
    </xf>
    <xf numFmtId="0" fontId="6" fillId="3" borderId="186" xfId="0" applyFont="1" applyFill="1" applyBorder="1" applyAlignment="1">
      <alignment horizontal="center" vertical="center"/>
    </xf>
    <xf numFmtId="0" fontId="6" fillId="3" borderId="187" xfId="0" applyFont="1" applyFill="1" applyBorder="1" applyAlignment="1">
      <alignment horizontal="left" vertical="center"/>
    </xf>
    <xf numFmtId="0" fontId="6" fillId="3" borderId="188" xfId="0" applyFont="1" applyFill="1" applyBorder="1" applyAlignment="1">
      <alignment horizontal="left" vertical="center"/>
    </xf>
    <xf numFmtId="0" fontId="6" fillId="3" borderId="189" xfId="0" applyFont="1" applyFill="1" applyBorder="1" applyAlignment="1">
      <alignment horizontal="left" vertical="center"/>
    </xf>
    <xf numFmtId="0" fontId="6" fillId="3" borderId="188" xfId="0" applyFont="1" applyFill="1" applyBorder="1" applyAlignment="1">
      <alignment vertical="center"/>
    </xf>
    <xf numFmtId="0" fontId="6" fillId="3" borderId="189" xfId="0" applyFont="1" applyFill="1" applyBorder="1" applyAlignment="1">
      <alignment vertical="center"/>
    </xf>
    <xf numFmtId="0" fontId="6" fillId="0" borderId="161" xfId="0" applyFont="1" applyFill="1" applyBorder="1" applyAlignment="1">
      <alignment vertical="center"/>
    </xf>
    <xf numFmtId="0" fontId="6" fillId="3" borderId="179" xfId="0" applyFont="1" applyFill="1" applyBorder="1" applyAlignment="1">
      <alignment horizontal="center" vertical="center"/>
    </xf>
    <xf numFmtId="0" fontId="6" fillId="3" borderId="180" xfId="0" applyFont="1" applyFill="1" applyBorder="1" applyAlignment="1">
      <alignment horizontal="center" vertical="center"/>
    </xf>
    <xf numFmtId="0" fontId="6" fillId="3" borderId="181" xfId="0" applyFont="1" applyFill="1" applyBorder="1" applyAlignment="1">
      <alignment horizontal="center" vertical="center"/>
    </xf>
    <xf numFmtId="0" fontId="6" fillId="3" borderId="182" xfId="0" applyFont="1" applyFill="1" applyBorder="1" applyAlignment="1">
      <alignment horizontal="center" vertical="center"/>
    </xf>
    <xf numFmtId="0" fontId="6" fillId="3" borderId="183" xfId="0" applyFont="1" applyFill="1" applyBorder="1" applyAlignment="1">
      <alignment horizontal="center" vertical="center"/>
    </xf>
    <xf numFmtId="0" fontId="6" fillId="3" borderId="164" xfId="0" applyFont="1" applyFill="1" applyBorder="1" applyAlignment="1">
      <alignment horizontal="center" vertical="center"/>
    </xf>
    <xf numFmtId="0" fontId="6" fillId="3" borderId="184" xfId="0" applyFont="1" applyFill="1" applyBorder="1" applyAlignment="1">
      <alignment horizontal="center" vertical="center"/>
    </xf>
    <xf numFmtId="0" fontId="6" fillId="3" borderId="145" xfId="0" applyFont="1" applyFill="1" applyBorder="1" applyAlignment="1">
      <alignment horizontal="center" vertical="center"/>
    </xf>
    <xf numFmtId="0" fontId="6" fillId="3" borderId="130" xfId="0" applyFont="1" applyFill="1" applyBorder="1" applyAlignment="1">
      <alignment horizontal="center" vertical="center"/>
    </xf>
    <xf numFmtId="0" fontId="6" fillId="3" borderId="190" xfId="0" applyFont="1" applyFill="1" applyBorder="1" applyAlignment="1">
      <alignment horizontal="center" vertical="center"/>
    </xf>
    <xf numFmtId="0" fontId="6" fillId="3" borderId="146" xfId="0" applyFont="1" applyFill="1" applyBorder="1" applyAlignment="1">
      <alignment horizontal="center" vertical="center"/>
    </xf>
    <xf numFmtId="38" fontId="6" fillId="0" borderId="161" xfId="0" applyNumberFormat="1" applyFont="1" applyFill="1" applyBorder="1" applyAlignment="1">
      <alignment horizontal="right" vertical="center"/>
    </xf>
    <xf numFmtId="0" fontId="6" fillId="0" borderId="161" xfId="0" applyFont="1" applyFill="1" applyBorder="1" applyAlignment="1">
      <alignment horizontal="right" vertical="center"/>
    </xf>
    <xf numFmtId="0" fontId="6" fillId="0" borderId="163" xfId="0" applyFont="1" applyFill="1" applyBorder="1" applyAlignment="1">
      <alignment horizontal="right" vertical="center"/>
    </xf>
    <xf numFmtId="3" fontId="6" fillId="3" borderId="2" xfId="0" applyNumberFormat="1" applyFont="1" applyFill="1" applyBorder="1" applyAlignment="1">
      <alignment horizontal="center" vertical="center"/>
    </xf>
    <xf numFmtId="3" fontId="6" fillId="3" borderId="3" xfId="0" applyNumberFormat="1" applyFont="1" applyFill="1" applyBorder="1" applyAlignment="1">
      <alignment horizontal="center" vertical="center"/>
    </xf>
    <xf numFmtId="3" fontId="6" fillId="3" borderId="93" xfId="0" applyNumberFormat="1" applyFont="1" applyFill="1" applyBorder="1" applyAlignment="1">
      <alignment horizontal="center" vertical="center"/>
    </xf>
    <xf numFmtId="3" fontId="6" fillId="3" borderId="4" xfId="0" applyNumberFormat="1" applyFont="1" applyFill="1" applyBorder="1" applyAlignment="1">
      <alignment horizontal="center" vertical="center"/>
    </xf>
    <xf numFmtId="0" fontId="14" fillId="0" borderId="10" xfId="0" applyFont="1" applyFill="1" applyBorder="1" applyAlignment="1">
      <alignment horizontal="center" vertical="center" wrapText="1" shrinkToFit="1"/>
    </xf>
    <xf numFmtId="0" fontId="14" fillId="0" borderId="95" xfId="0" applyFont="1" applyFill="1" applyBorder="1" applyAlignment="1">
      <alignment horizontal="center" vertical="center" wrapText="1" shrinkToFit="1"/>
    </xf>
    <xf numFmtId="0" fontId="14" fillId="0" borderId="11" xfId="0" applyFont="1" applyFill="1" applyBorder="1" applyAlignment="1">
      <alignment horizontal="center" vertical="center" wrapText="1" shrinkToFit="1"/>
    </xf>
    <xf numFmtId="0" fontId="14" fillId="0" borderId="94" xfId="0" applyFont="1" applyFill="1" applyBorder="1" applyAlignment="1">
      <alignment horizontal="center" vertical="center" wrapText="1" shrinkToFit="1"/>
    </xf>
    <xf numFmtId="0" fontId="14" fillId="0" borderId="0" xfId="0" applyFont="1" applyFill="1" applyBorder="1" applyAlignment="1">
      <alignment horizontal="center" vertical="center" wrapText="1" shrinkToFit="1"/>
    </xf>
    <xf numFmtId="0" fontId="14" fillId="0" borderId="98" xfId="0" applyFont="1" applyFill="1" applyBorder="1" applyAlignment="1">
      <alignment horizontal="center" vertical="center" wrapText="1" shrinkToFit="1"/>
    </xf>
    <xf numFmtId="0" fontId="14" fillId="0" borderId="90" xfId="0" applyFont="1" applyFill="1" applyBorder="1" applyAlignment="1">
      <alignment horizontal="center" vertical="center" wrapText="1" shrinkToFit="1"/>
    </xf>
    <xf numFmtId="0" fontId="14" fillId="0" borderId="1" xfId="0" applyFont="1" applyFill="1" applyBorder="1" applyAlignment="1">
      <alignment horizontal="center" vertical="center" wrapText="1" shrinkToFit="1"/>
    </xf>
    <xf numFmtId="0" fontId="14" fillId="0" borderId="85" xfId="0" applyFont="1" applyFill="1" applyBorder="1" applyAlignment="1">
      <alignment horizontal="center" vertical="center" wrapText="1" shrinkToFit="1"/>
    </xf>
    <xf numFmtId="0" fontId="6" fillId="0" borderId="3" xfId="0" applyFont="1" applyFill="1" applyBorder="1" applyAlignment="1">
      <alignment horizontal="center" vertical="center" wrapText="1"/>
    </xf>
    <xf numFmtId="0" fontId="6" fillId="0" borderId="9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19" fillId="0" borderId="10" xfId="0" applyFont="1" applyFill="1" applyBorder="1" applyAlignment="1">
      <alignment horizontal="center" vertical="center" wrapText="1"/>
    </xf>
    <xf numFmtId="0" fontId="19" fillId="0" borderId="95" xfId="0" applyFont="1" applyFill="1" applyBorder="1" applyAlignment="1">
      <alignment horizontal="center" vertical="center" wrapText="1"/>
    </xf>
    <xf numFmtId="0" fontId="19" fillId="0" borderId="11" xfId="0" applyFont="1" applyFill="1" applyBorder="1" applyAlignment="1">
      <alignment horizontal="center" vertical="center" wrapText="1"/>
    </xf>
    <xf numFmtId="0" fontId="19" fillId="0" borderId="94"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98" xfId="0" applyFont="1" applyFill="1" applyBorder="1" applyAlignment="1">
      <alignment horizontal="center" vertical="center" wrapText="1"/>
    </xf>
    <xf numFmtId="0" fontId="19" fillId="0" borderId="90"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85" xfId="0" applyFont="1" applyFill="1" applyBorder="1" applyAlignment="1">
      <alignment horizontal="center" vertical="center" wrapText="1"/>
    </xf>
    <xf numFmtId="0" fontId="14" fillId="3" borderId="10" xfId="0" applyFont="1" applyFill="1" applyBorder="1" applyAlignment="1">
      <alignment horizontal="left" vertical="top" wrapText="1"/>
    </xf>
    <xf numFmtId="0" fontId="14" fillId="3" borderId="11" xfId="0" applyFont="1" applyFill="1" applyBorder="1" applyAlignment="1">
      <alignment horizontal="left" vertical="top" wrapText="1"/>
    </xf>
    <xf numFmtId="0" fontId="14" fillId="3" borderId="94" xfId="0" applyFont="1" applyFill="1" applyBorder="1" applyAlignment="1">
      <alignment horizontal="left" vertical="top" wrapText="1"/>
    </xf>
    <xf numFmtId="0" fontId="14" fillId="3" borderId="98" xfId="0" applyFont="1" applyFill="1" applyBorder="1" applyAlignment="1">
      <alignment horizontal="left" vertical="top" wrapText="1"/>
    </xf>
    <xf numFmtId="0" fontId="14" fillId="3" borderId="90" xfId="0" applyFont="1" applyFill="1" applyBorder="1" applyAlignment="1">
      <alignment horizontal="left" vertical="top" wrapText="1"/>
    </xf>
    <xf numFmtId="0" fontId="14" fillId="3" borderId="85" xfId="0" applyFont="1" applyFill="1" applyBorder="1" applyAlignment="1">
      <alignment horizontal="left" vertical="top" wrapText="1"/>
    </xf>
    <xf numFmtId="0" fontId="14" fillId="3" borderId="2" xfId="0" applyFont="1" applyFill="1" applyBorder="1" applyAlignment="1">
      <alignment horizontal="left" vertical="top" wrapText="1"/>
    </xf>
    <xf numFmtId="0" fontId="6" fillId="0" borderId="10" xfId="0" applyFont="1" applyFill="1" applyBorder="1" applyAlignment="1">
      <alignment horizontal="left" vertical="center" shrinkToFit="1"/>
    </xf>
    <xf numFmtId="0" fontId="6" fillId="0" borderId="95" xfId="0" applyFont="1" applyFill="1" applyBorder="1" applyAlignment="1">
      <alignment horizontal="left" vertical="center" shrinkToFit="1"/>
    </xf>
    <xf numFmtId="0" fontId="6" fillId="0" borderId="11" xfId="0" applyFont="1" applyFill="1" applyBorder="1" applyAlignment="1">
      <alignment horizontal="left" vertical="center" shrinkToFit="1"/>
    </xf>
    <xf numFmtId="0" fontId="6" fillId="3" borderId="11" xfId="0" applyFont="1" applyFill="1" applyBorder="1" applyAlignment="1">
      <alignment horizontal="left" vertical="center" shrinkToFit="1"/>
    </xf>
    <xf numFmtId="0" fontId="6" fillId="0" borderId="94" xfId="0" applyFont="1" applyFill="1" applyBorder="1" applyAlignment="1">
      <alignment horizontal="center" vertical="center" shrinkToFit="1"/>
    </xf>
    <xf numFmtId="0" fontId="6" fillId="0" borderId="98" xfId="0" applyFont="1" applyFill="1" applyBorder="1" applyAlignment="1">
      <alignment horizontal="center" vertical="center" shrinkToFit="1"/>
    </xf>
    <xf numFmtId="0" fontId="6" fillId="0" borderId="90" xfId="0" applyFont="1" applyFill="1" applyBorder="1" applyAlignment="1">
      <alignment horizontal="center" vertical="center" shrinkToFit="1"/>
    </xf>
    <xf numFmtId="0" fontId="6" fillId="0" borderId="85" xfId="0" applyFont="1" applyFill="1" applyBorder="1" applyAlignment="1">
      <alignment horizontal="center" vertical="center" shrinkToFit="1"/>
    </xf>
    <xf numFmtId="0" fontId="6" fillId="0" borderId="3" xfId="0" applyFont="1" applyFill="1" applyBorder="1" applyAlignment="1">
      <alignment horizontal="center" vertical="center" shrinkToFit="1"/>
    </xf>
    <xf numFmtId="0" fontId="6" fillId="0" borderId="93" xfId="0" applyFont="1" applyFill="1" applyBorder="1" applyAlignment="1">
      <alignment horizontal="center" vertical="center" shrinkToFit="1"/>
    </xf>
    <xf numFmtId="0" fontId="6" fillId="0" borderId="4" xfId="0" applyFont="1" applyFill="1" applyBorder="1" applyAlignment="1">
      <alignment horizontal="center" vertical="center" shrinkToFit="1"/>
    </xf>
    <xf numFmtId="0" fontId="6" fillId="3" borderId="4" xfId="0" applyFont="1" applyFill="1" applyBorder="1" applyAlignment="1">
      <alignment horizontal="center" vertical="center" shrinkToFit="1"/>
    </xf>
    <xf numFmtId="0" fontId="6" fillId="0" borderId="10" xfId="0" applyFont="1" applyFill="1" applyBorder="1" applyAlignment="1">
      <alignment horizontal="center" vertical="center" wrapText="1" shrinkToFit="1"/>
    </xf>
    <xf numFmtId="0" fontId="6" fillId="0" borderId="108" xfId="0" applyFont="1" applyFill="1" applyBorder="1" applyAlignment="1">
      <alignment horizontal="center" vertical="center" wrapText="1" shrinkToFit="1"/>
    </xf>
    <xf numFmtId="0" fontId="6" fillId="0" borderId="90" xfId="0" applyFont="1" applyFill="1" applyBorder="1" applyAlignment="1">
      <alignment horizontal="center" vertical="center" wrapText="1" shrinkToFit="1"/>
    </xf>
    <xf numFmtId="0" fontId="6" fillId="0" borderId="99" xfId="0" applyFont="1" applyFill="1" applyBorder="1" applyAlignment="1">
      <alignment horizontal="center" vertical="center" wrapText="1" shrinkToFit="1"/>
    </xf>
    <xf numFmtId="0" fontId="19" fillId="3" borderId="4" xfId="0" applyFont="1" applyFill="1" applyBorder="1" applyAlignment="1">
      <alignment horizontal="center" vertical="center" wrapText="1"/>
    </xf>
    <xf numFmtId="0" fontId="19" fillId="3" borderId="2" xfId="0" applyFont="1" applyFill="1" applyBorder="1" applyAlignment="1">
      <alignment horizontal="center" vertical="center" wrapText="1"/>
    </xf>
    <xf numFmtId="3" fontId="6" fillId="0" borderId="90" xfId="0" applyNumberFormat="1" applyFont="1" applyFill="1" applyBorder="1" applyAlignment="1">
      <alignment horizontal="center" vertical="center"/>
    </xf>
    <xf numFmtId="3" fontId="6" fillId="0" borderId="1" xfId="0" applyNumberFormat="1" applyFont="1" applyFill="1" applyBorder="1" applyAlignment="1">
      <alignment horizontal="center" vertical="center"/>
    </xf>
    <xf numFmtId="3" fontId="6" fillId="0" borderId="85" xfId="0" applyNumberFormat="1" applyFont="1" applyFill="1" applyBorder="1" applyAlignment="1">
      <alignment horizontal="center" vertical="center"/>
    </xf>
    <xf numFmtId="3" fontId="6" fillId="0" borderId="8" xfId="0" applyNumberFormat="1" applyFont="1" applyFill="1" applyBorder="1" applyAlignment="1">
      <alignment horizontal="center" vertical="center"/>
    </xf>
    <xf numFmtId="3" fontId="6" fillId="0" borderId="91" xfId="0" applyNumberFormat="1" applyFont="1" applyFill="1" applyBorder="1" applyAlignment="1">
      <alignment horizontal="center" vertical="center"/>
    </xf>
    <xf numFmtId="3" fontId="6" fillId="0" borderId="110" xfId="0" applyNumberFormat="1" applyFont="1" applyFill="1" applyBorder="1" applyAlignment="1">
      <alignment horizontal="center" vertical="center"/>
    </xf>
    <xf numFmtId="0" fontId="6" fillId="0" borderId="109" xfId="0" applyFont="1" applyFill="1" applyBorder="1" applyAlignment="1">
      <alignment horizontal="center" vertical="center" wrapText="1" shrinkToFit="1"/>
    </xf>
    <xf numFmtId="0" fontId="6" fillId="0" borderId="108" xfId="0" applyFont="1" applyFill="1" applyBorder="1" applyAlignment="1">
      <alignment horizontal="center" vertical="center" shrinkToFit="1"/>
    </xf>
    <xf numFmtId="0" fontId="6" fillId="0" borderId="103" xfId="0" applyFont="1" applyFill="1" applyBorder="1" applyAlignment="1">
      <alignment horizontal="center" vertical="center" shrinkToFit="1"/>
    </xf>
    <xf numFmtId="0" fontId="6" fillId="0" borderId="99" xfId="0" applyFont="1" applyFill="1" applyBorder="1" applyAlignment="1">
      <alignment horizontal="center" vertical="center" shrinkToFit="1"/>
    </xf>
    <xf numFmtId="0" fontId="6" fillId="0" borderId="11" xfId="0" applyFont="1" applyFill="1" applyBorder="1" applyAlignment="1">
      <alignment horizontal="center" vertical="center" shrinkToFit="1"/>
    </xf>
    <xf numFmtId="0" fontId="6" fillId="3" borderId="11" xfId="0" applyFont="1" applyFill="1" applyBorder="1" applyAlignment="1">
      <alignment horizontal="center" vertical="center" shrinkToFit="1"/>
    </xf>
    <xf numFmtId="0" fontId="6" fillId="3" borderId="85" xfId="0" applyFont="1" applyFill="1" applyBorder="1" applyAlignment="1">
      <alignment horizontal="center" vertical="center" shrinkToFit="1"/>
    </xf>
    <xf numFmtId="3" fontId="6" fillId="3" borderId="8" xfId="0" applyNumberFormat="1" applyFont="1" applyFill="1" applyBorder="1" applyAlignment="1">
      <alignment horizontal="center" vertical="center"/>
    </xf>
    <xf numFmtId="0" fontId="6" fillId="3" borderId="90" xfId="0" applyFont="1" applyFill="1" applyBorder="1" applyAlignment="1">
      <alignment horizontal="right" vertical="center" shrinkToFit="1"/>
    </xf>
    <xf numFmtId="0" fontId="6" fillId="3" borderId="1" xfId="0" applyFont="1" applyFill="1" applyBorder="1" applyAlignment="1">
      <alignment horizontal="right" vertical="center" shrinkToFit="1"/>
    </xf>
    <xf numFmtId="0" fontId="6" fillId="3" borderId="85" xfId="0" applyFont="1" applyFill="1" applyBorder="1" applyAlignment="1">
      <alignment horizontal="right" vertical="center" shrinkToFit="1"/>
    </xf>
    <xf numFmtId="0" fontId="6" fillId="3" borderId="90" xfId="0" applyFont="1" applyFill="1" applyBorder="1" applyAlignment="1">
      <alignment horizontal="right" vertical="center"/>
    </xf>
    <xf numFmtId="0" fontId="6" fillId="3" borderId="1" xfId="0" applyFont="1" applyFill="1" applyBorder="1" applyAlignment="1">
      <alignment horizontal="right" vertical="center"/>
    </xf>
    <xf numFmtId="0" fontId="6" fillId="3" borderId="85" xfId="0" applyFont="1" applyFill="1" applyBorder="1" applyAlignment="1">
      <alignment horizontal="right" vertical="center"/>
    </xf>
    <xf numFmtId="0" fontId="14" fillId="3" borderId="90" xfId="0" applyFont="1" applyFill="1" applyBorder="1" applyAlignment="1">
      <alignment horizontal="right" vertical="center"/>
    </xf>
    <xf numFmtId="0" fontId="14" fillId="3" borderId="1" xfId="0" applyFont="1" applyFill="1" applyBorder="1" applyAlignment="1">
      <alignment horizontal="right" vertical="center"/>
    </xf>
    <xf numFmtId="0" fontId="14" fillId="3" borderId="85" xfId="0" applyFont="1" applyFill="1" applyBorder="1" applyAlignment="1">
      <alignment horizontal="right" vertical="center"/>
    </xf>
    <xf numFmtId="0" fontId="14" fillId="3" borderId="10" xfId="0" applyFont="1" applyFill="1" applyBorder="1" applyAlignment="1">
      <alignment horizontal="center" vertical="center" wrapText="1"/>
    </xf>
    <xf numFmtId="0" fontId="14" fillId="3" borderId="95" xfId="0" applyFont="1" applyFill="1" applyBorder="1" applyAlignment="1">
      <alignment horizontal="center" vertical="center" wrapText="1"/>
    </xf>
    <xf numFmtId="0" fontId="14" fillId="3" borderId="11" xfId="0" applyFont="1" applyFill="1" applyBorder="1" applyAlignment="1">
      <alignment horizontal="center" vertical="center" wrapText="1"/>
    </xf>
    <xf numFmtId="0" fontId="14" fillId="3" borderId="94" xfId="0" applyFont="1" applyFill="1" applyBorder="1" applyAlignment="1">
      <alignment horizontal="center" vertical="center" wrapText="1"/>
    </xf>
    <xf numFmtId="0" fontId="14" fillId="3" borderId="0" xfId="0" applyFont="1" applyFill="1" applyBorder="1" applyAlignment="1">
      <alignment horizontal="center" vertical="center" wrapText="1"/>
    </xf>
    <xf numFmtId="0" fontId="14" fillId="3" borderId="98" xfId="0" applyFont="1" applyFill="1" applyBorder="1" applyAlignment="1">
      <alignment horizontal="center" vertical="center" wrapText="1"/>
    </xf>
    <xf numFmtId="0" fontId="14" fillId="3" borderId="94" xfId="0" applyFont="1" applyFill="1" applyBorder="1" applyAlignment="1">
      <alignment horizontal="center" vertical="center" wrapText="1" shrinkToFit="1"/>
    </xf>
    <xf numFmtId="0" fontId="14" fillId="3" borderId="0" xfId="0" applyFont="1" applyFill="1" applyBorder="1" applyAlignment="1">
      <alignment horizontal="center" vertical="center" wrapText="1" shrinkToFit="1"/>
    </xf>
    <xf numFmtId="0" fontId="19" fillId="3" borderId="95" xfId="0" applyFont="1" applyFill="1" applyBorder="1" applyAlignment="1">
      <alignment horizontal="center" vertical="center" wrapText="1" shrinkToFit="1"/>
    </xf>
    <xf numFmtId="0" fontId="19" fillId="3" borderId="0" xfId="0" applyFont="1" applyFill="1" applyBorder="1" applyAlignment="1">
      <alignment horizontal="center" vertical="center" wrapText="1" shrinkToFit="1"/>
    </xf>
    <xf numFmtId="0" fontId="6" fillId="3" borderId="94" xfId="0" applyFont="1" applyFill="1" applyBorder="1" applyAlignment="1">
      <alignment horizontal="right" vertical="center" shrinkToFit="1"/>
    </xf>
    <xf numFmtId="0" fontId="6" fillId="3" borderId="0" xfId="0" applyFont="1" applyFill="1" applyBorder="1" applyAlignment="1">
      <alignment horizontal="right" vertical="center" shrinkToFit="1"/>
    </xf>
    <xf numFmtId="0" fontId="6" fillId="3" borderId="98" xfId="0" applyFont="1" applyFill="1" applyBorder="1" applyAlignment="1">
      <alignment horizontal="right" vertical="center" shrinkToFit="1"/>
    </xf>
    <xf numFmtId="0" fontId="14" fillId="3" borderId="10" xfId="0" applyFont="1" applyFill="1" applyBorder="1" applyAlignment="1">
      <alignment horizontal="center" vertical="center" wrapText="1" shrinkToFit="1"/>
    </xf>
    <xf numFmtId="0" fontId="14" fillId="3" borderId="95" xfId="0" applyFont="1" applyFill="1" applyBorder="1" applyAlignment="1">
      <alignment horizontal="center" vertical="center" wrapText="1" shrinkToFit="1"/>
    </xf>
    <xf numFmtId="0" fontId="14" fillId="3" borderId="11" xfId="0" applyFont="1" applyFill="1" applyBorder="1" applyAlignment="1">
      <alignment horizontal="center" vertical="center" wrapText="1" shrinkToFit="1"/>
    </xf>
    <xf numFmtId="0" fontId="14" fillId="3" borderId="98" xfId="0" applyFont="1" applyFill="1" applyBorder="1" applyAlignment="1">
      <alignment horizontal="center" vertical="center" wrapText="1" shrinkToFit="1"/>
    </xf>
    <xf numFmtId="0" fontId="6" fillId="3" borderId="10" xfId="0" applyFont="1" applyFill="1" applyBorder="1" applyAlignment="1">
      <alignment horizontal="center" vertical="center" wrapText="1" shrinkToFit="1"/>
    </xf>
    <xf numFmtId="0" fontId="6" fillId="3" borderId="95" xfId="0" applyFont="1" applyFill="1" applyBorder="1" applyAlignment="1">
      <alignment horizontal="center" vertical="center" wrapText="1" shrinkToFit="1"/>
    </xf>
    <xf numFmtId="0" fontId="6" fillId="3" borderId="11" xfId="0" applyFont="1" applyFill="1" applyBorder="1" applyAlignment="1">
      <alignment horizontal="center" vertical="center" wrapText="1" shrinkToFit="1"/>
    </xf>
    <xf numFmtId="0" fontId="6" fillId="3" borderId="94" xfId="0" applyFont="1" applyFill="1" applyBorder="1" applyAlignment="1">
      <alignment horizontal="center" vertical="center" wrapText="1" shrinkToFit="1"/>
    </xf>
    <xf numFmtId="0" fontId="6" fillId="3" borderId="0" xfId="0" applyFont="1" applyFill="1" applyBorder="1" applyAlignment="1">
      <alignment horizontal="center" vertical="center" wrapText="1" shrinkToFit="1"/>
    </xf>
    <xf numFmtId="0" fontId="6" fillId="3" borderId="98" xfId="0" applyFont="1" applyFill="1" applyBorder="1" applyAlignment="1">
      <alignment horizontal="center" vertical="center" wrapText="1" shrinkToFit="1"/>
    </xf>
    <xf numFmtId="3" fontId="6" fillId="3" borderId="91" xfId="0" applyNumberFormat="1" applyFont="1" applyFill="1" applyBorder="1" applyAlignment="1">
      <alignment horizontal="center" vertical="center"/>
    </xf>
    <xf numFmtId="3" fontId="6" fillId="3" borderId="136" xfId="0" applyNumberFormat="1" applyFont="1" applyFill="1" applyBorder="1" applyAlignment="1">
      <alignment horizontal="center" vertical="center"/>
    </xf>
    <xf numFmtId="3" fontId="6" fillId="3" borderId="110" xfId="0" applyNumberFormat="1" applyFont="1" applyFill="1" applyBorder="1" applyAlignment="1">
      <alignment horizontal="center" vertical="center"/>
    </xf>
    <xf numFmtId="0" fontId="0" fillId="3" borderId="91" xfId="0" applyFont="1" applyFill="1" applyBorder="1" applyAlignment="1">
      <alignment horizontal="center" vertical="center"/>
    </xf>
    <xf numFmtId="0" fontId="0" fillId="3" borderId="136" xfId="0" applyFont="1" applyFill="1" applyBorder="1" applyAlignment="1">
      <alignment horizontal="center" vertical="center"/>
    </xf>
    <xf numFmtId="0" fontId="0" fillId="3" borderId="110" xfId="0" applyFont="1" applyFill="1" applyBorder="1" applyAlignment="1">
      <alignment horizontal="center" vertical="center"/>
    </xf>
    <xf numFmtId="38" fontId="0" fillId="3" borderId="3" xfId="8" applyFont="1" applyFill="1" applyBorder="1" applyAlignment="1">
      <alignment horizontal="center" vertical="center"/>
    </xf>
    <xf numFmtId="38" fontId="0" fillId="3" borderId="93" xfId="8" applyFont="1" applyFill="1" applyBorder="1" applyAlignment="1">
      <alignment horizontal="center" vertical="center"/>
    </xf>
    <xf numFmtId="38" fontId="0" fillId="3" borderId="4" xfId="8" applyFont="1" applyFill="1" applyBorder="1" applyAlignment="1">
      <alignment horizontal="center" vertical="center"/>
    </xf>
    <xf numFmtId="0" fontId="0" fillId="3" borderId="3" xfId="0" applyFont="1" applyFill="1" applyBorder="1" applyAlignment="1">
      <alignment horizontal="center" vertical="center"/>
    </xf>
    <xf numFmtId="0" fontId="0" fillId="3" borderId="93" xfId="0" applyFont="1" applyFill="1" applyBorder="1" applyAlignment="1">
      <alignment horizontal="center" vertical="center"/>
    </xf>
    <xf numFmtId="0" fontId="0" fillId="3" borderId="4" xfId="0" applyFont="1" applyFill="1" applyBorder="1" applyAlignment="1">
      <alignment horizontal="center" vertical="center"/>
    </xf>
    <xf numFmtId="38" fontId="58" fillId="0" borderId="3" xfId="8" applyFont="1" applyFill="1" applyBorder="1" applyAlignment="1">
      <alignment horizontal="center" vertical="center"/>
    </xf>
    <xf numFmtId="38" fontId="58" fillId="0" borderId="93" xfId="8" applyFont="1" applyFill="1" applyBorder="1" applyAlignment="1">
      <alignment horizontal="center" vertical="center"/>
    </xf>
    <xf numFmtId="38" fontId="58" fillId="0" borderId="4" xfId="8" applyFont="1" applyFill="1" applyBorder="1" applyAlignment="1">
      <alignment horizontal="center" vertical="center"/>
    </xf>
    <xf numFmtId="38" fontId="58" fillId="0" borderId="3" xfId="8" applyFont="1" applyFill="1" applyBorder="1" applyAlignment="1">
      <alignment horizontal="center" vertical="center" wrapText="1"/>
    </xf>
    <xf numFmtId="38" fontId="58" fillId="0" borderId="93" xfId="8" applyFont="1" applyFill="1" applyBorder="1" applyAlignment="1">
      <alignment horizontal="center" vertical="center" wrapText="1"/>
    </xf>
    <xf numFmtId="38" fontId="58" fillId="0" borderId="4" xfId="8" applyFont="1" applyFill="1" applyBorder="1" applyAlignment="1">
      <alignment horizontal="center" vertical="center" wrapText="1"/>
    </xf>
    <xf numFmtId="38" fontId="6" fillId="0" borderId="3" xfId="0" applyNumberFormat="1" applyFont="1" applyBorder="1" applyAlignment="1">
      <alignment horizontal="center" vertical="center"/>
    </xf>
    <xf numFmtId="0" fontId="6" fillId="0" borderId="93" xfId="0" applyFont="1" applyBorder="1" applyAlignment="1">
      <alignment horizontal="center" vertical="center"/>
    </xf>
    <xf numFmtId="0" fontId="6" fillId="0" borderId="4" xfId="0" applyFont="1" applyBorder="1" applyAlignment="1">
      <alignment horizontal="center" vertical="center"/>
    </xf>
    <xf numFmtId="38" fontId="6" fillId="0" borderId="3" xfId="8" applyFont="1" applyBorder="1" applyAlignment="1">
      <alignment horizontal="center" vertical="center"/>
    </xf>
    <xf numFmtId="38" fontId="6" fillId="0" borderId="93" xfId="8" applyFont="1" applyBorder="1" applyAlignment="1">
      <alignment horizontal="center" vertical="center"/>
    </xf>
    <xf numFmtId="38" fontId="6" fillId="0" borderId="4" xfId="8" applyFont="1" applyBorder="1" applyAlignment="1">
      <alignment horizontal="center" vertical="center"/>
    </xf>
    <xf numFmtId="0" fontId="6" fillId="0" borderId="3" xfId="0" applyFont="1" applyBorder="1" applyAlignment="1">
      <alignment horizontal="center" vertical="center"/>
    </xf>
    <xf numFmtId="0" fontId="8" fillId="0" borderId="0" xfId="0" applyFont="1" applyAlignment="1" applyProtection="1">
      <alignment horizontal="center" vertical="center" wrapText="1"/>
    </xf>
    <xf numFmtId="0" fontId="8" fillId="0" borderId="0" xfId="0" applyFont="1" applyAlignment="1" applyProtection="1">
      <alignment horizontal="center" vertical="center"/>
    </xf>
    <xf numFmtId="0" fontId="6" fillId="0" borderId="3" xfId="0" applyFont="1" applyBorder="1" applyProtection="1">
      <alignment vertical="center"/>
    </xf>
    <xf numFmtId="0" fontId="6" fillId="0" borderId="4" xfId="0" applyFont="1" applyBorder="1" applyProtection="1">
      <alignment vertical="center"/>
    </xf>
    <xf numFmtId="0" fontId="6" fillId="0" borderId="3" xfId="0" applyFont="1" applyBorder="1" applyAlignment="1" applyProtection="1">
      <alignment vertical="center" wrapText="1"/>
    </xf>
    <xf numFmtId="0" fontId="6" fillId="0" borderId="4" xfId="0" applyFont="1" applyBorder="1" applyAlignment="1" applyProtection="1">
      <alignment vertical="center" wrapText="1"/>
    </xf>
    <xf numFmtId="0" fontId="6" fillId="0" borderId="3" xfId="0" applyFont="1" applyBorder="1" applyAlignment="1" applyProtection="1">
      <alignment horizontal="center" vertical="center"/>
    </xf>
    <xf numFmtId="0" fontId="6" fillId="0" borderId="93" xfId="0" applyFont="1" applyBorder="1" applyAlignment="1" applyProtection="1">
      <alignment horizontal="center" vertical="center"/>
    </xf>
    <xf numFmtId="0" fontId="6" fillId="0" borderId="4" xfId="0" applyFont="1" applyBorder="1" applyAlignment="1" applyProtection="1">
      <alignment horizontal="center" vertical="center"/>
    </xf>
    <xf numFmtId="0" fontId="6" fillId="0" borderId="5" xfId="0" applyFont="1" applyBorder="1" applyAlignment="1" applyProtection="1">
      <alignment horizontal="center" vertical="center" wrapText="1"/>
    </xf>
    <xf numFmtId="0" fontId="6" fillId="0" borderId="15" xfId="0" applyFont="1" applyBorder="1" applyAlignment="1" applyProtection="1">
      <alignment horizontal="center" vertical="center" wrapText="1"/>
    </xf>
    <xf numFmtId="0" fontId="6" fillId="0" borderId="16" xfId="0" applyFont="1" applyBorder="1" applyAlignment="1" applyProtection="1">
      <alignment horizontal="center" vertical="center" wrapText="1"/>
    </xf>
    <xf numFmtId="49" fontId="0" fillId="4" borderId="2" xfId="9" applyNumberFormat="1" applyFont="1" applyFill="1" applyBorder="1" applyAlignment="1" applyProtection="1">
      <alignment horizontal="center" vertical="center" wrapText="1"/>
      <protection locked="0"/>
    </xf>
    <xf numFmtId="49" fontId="0" fillId="4" borderId="3" xfId="9" applyNumberFormat="1" applyFont="1" applyFill="1" applyBorder="1" applyAlignment="1" applyProtection="1">
      <alignment horizontal="center" vertical="center" wrapText="1"/>
      <protection locked="0"/>
    </xf>
    <xf numFmtId="49" fontId="0" fillId="4" borderId="4" xfId="9" applyNumberFormat="1" applyFont="1" applyFill="1" applyBorder="1" applyAlignment="1" applyProtection="1">
      <alignment horizontal="center" vertical="center" wrapText="1"/>
      <protection locked="0"/>
    </xf>
    <xf numFmtId="49" fontId="9" fillId="4" borderId="3" xfId="9" applyNumberFormat="1" applyFont="1" applyFill="1" applyBorder="1" applyAlignment="1" applyProtection="1">
      <alignment horizontal="center" vertical="center" wrapText="1"/>
      <protection locked="0"/>
    </xf>
    <xf numFmtId="49" fontId="9" fillId="4" borderId="4" xfId="9" applyNumberFormat="1" applyFont="1" applyFill="1" applyBorder="1" applyAlignment="1" applyProtection="1">
      <alignment horizontal="center" vertical="center" wrapText="1"/>
      <protection locked="0"/>
    </xf>
    <xf numFmtId="49" fontId="9" fillId="4" borderId="3" xfId="9" applyNumberFormat="1" applyFill="1" applyBorder="1" applyAlignment="1" applyProtection="1">
      <alignment horizontal="center" vertical="center" wrapText="1"/>
      <protection locked="0"/>
    </xf>
    <xf numFmtId="49" fontId="9" fillId="4" borderId="4" xfId="9" applyNumberFormat="1" applyFill="1" applyBorder="1" applyAlignment="1" applyProtection="1">
      <alignment horizontal="center" vertical="center" wrapText="1"/>
      <protection locked="0"/>
    </xf>
    <xf numFmtId="49" fontId="9" fillId="4" borderId="2" xfId="9" applyNumberFormat="1" applyFill="1" applyBorder="1" applyAlignment="1" applyProtection="1">
      <alignment horizontal="center" vertical="center" wrapText="1"/>
      <protection locked="0"/>
    </xf>
    <xf numFmtId="49" fontId="11" fillId="4" borderId="2" xfId="9" applyNumberFormat="1" applyFont="1" applyFill="1" applyBorder="1" applyAlignment="1" applyProtection="1">
      <alignment horizontal="center" vertical="center" wrapText="1"/>
      <protection locked="0"/>
    </xf>
    <xf numFmtId="0" fontId="11" fillId="0" borderId="2" xfId="9" applyFont="1" applyFill="1" applyBorder="1" applyAlignment="1" applyProtection="1">
      <alignment horizontal="center" vertical="center" wrapText="1"/>
    </xf>
    <xf numFmtId="179" fontId="0" fillId="0" borderId="5" xfId="9" applyNumberFormat="1" applyFont="1" applyFill="1" applyBorder="1" applyAlignment="1" applyProtection="1">
      <alignment horizontal="center" vertical="center" wrapText="1"/>
    </xf>
    <xf numFmtId="179" fontId="0" fillId="0" borderId="85" xfId="9" applyNumberFormat="1" applyFont="1" applyFill="1" applyBorder="1" applyAlignment="1" applyProtection="1">
      <alignment horizontal="center" vertical="center" wrapText="1"/>
    </xf>
    <xf numFmtId="179" fontId="0" fillId="0" borderId="145" xfId="9" applyNumberFormat="1" applyFont="1" applyFill="1" applyBorder="1" applyAlignment="1" applyProtection="1">
      <alignment horizontal="center" vertical="center"/>
    </xf>
    <xf numFmtId="179" fontId="0" fillId="0" borderId="146" xfId="9" applyNumberFormat="1" applyFont="1" applyFill="1" applyBorder="1" applyAlignment="1" applyProtection="1">
      <alignment horizontal="center" vertical="center"/>
    </xf>
    <xf numFmtId="0" fontId="9" fillId="0" borderId="3" xfId="9" applyFont="1" applyBorder="1" applyAlignment="1" applyProtection="1">
      <alignment horizontal="center" vertical="center" wrapText="1"/>
    </xf>
    <xf numFmtId="0" fontId="9" fillId="0" borderId="93" xfId="9" applyFont="1" applyBorder="1" applyAlignment="1" applyProtection="1">
      <alignment horizontal="center" vertical="center" wrapText="1"/>
    </xf>
    <xf numFmtId="0" fontId="9" fillId="0" borderId="4" xfId="9" applyFont="1" applyBorder="1" applyAlignment="1" applyProtection="1">
      <alignment horizontal="center" vertical="center" wrapText="1"/>
    </xf>
    <xf numFmtId="0" fontId="47" fillId="0" borderId="5" xfId="9" applyFont="1" applyBorder="1" applyAlignment="1" applyProtection="1">
      <alignment horizontal="center" vertical="center" textRotation="255" wrapText="1"/>
    </xf>
    <xf numFmtId="0" fontId="47" fillId="0" borderId="16" xfId="9" applyFont="1" applyBorder="1" applyAlignment="1" applyProtection="1">
      <alignment horizontal="center" vertical="center" textRotation="255" wrapText="1"/>
    </xf>
    <xf numFmtId="0" fontId="50" fillId="0" borderId="0" xfId="9" applyFont="1" applyBorder="1" applyAlignment="1" applyProtection="1">
      <alignment horizontal="center" vertical="center"/>
    </xf>
    <xf numFmtId="38" fontId="9" fillId="0" borderId="2" xfId="9" applyNumberFormat="1" applyFont="1" applyFill="1" applyBorder="1" applyAlignment="1" applyProtection="1">
      <alignment horizontal="center" vertical="center" wrapText="1"/>
    </xf>
    <xf numFmtId="38" fontId="9" fillId="0" borderId="2" xfId="9" applyNumberFormat="1" applyFont="1" applyFill="1" applyBorder="1" applyAlignment="1" applyProtection="1">
      <alignment horizontal="center" vertical="center"/>
    </xf>
    <xf numFmtId="0" fontId="9" fillId="0" borderId="5" xfId="9" applyFont="1" applyBorder="1" applyAlignment="1" applyProtection="1">
      <alignment horizontal="center" vertical="center"/>
    </xf>
    <xf numFmtId="0" fontId="9" fillId="0" borderId="16" xfId="9" applyFont="1" applyBorder="1" applyAlignment="1" applyProtection="1">
      <alignment horizontal="center" vertical="center"/>
    </xf>
    <xf numFmtId="179" fontId="9" fillId="0" borderId="2" xfId="9" applyNumberFormat="1" applyFont="1" applyFill="1" applyBorder="1" applyAlignment="1" applyProtection="1">
      <alignment horizontal="center" vertical="center"/>
    </xf>
    <xf numFmtId="179" fontId="16" fillId="0" borderId="2" xfId="9" applyNumberFormat="1" applyFont="1" applyFill="1" applyBorder="1" applyAlignment="1" applyProtection="1">
      <alignment horizontal="left" vertical="center" wrapText="1"/>
    </xf>
    <xf numFmtId="179" fontId="59" fillId="0" borderId="2" xfId="9" applyNumberFormat="1" applyFont="1" applyFill="1" applyBorder="1" applyAlignment="1" applyProtection="1">
      <alignment horizontal="left" vertical="center" wrapText="1"/>
    </xf>
    <xf numFmtId="0" fontId="9" fillId="0" borderId="2" xfId="9" applyFont="1" applyBorder="1" applyAlignment="1" applyProtection="1">
      <alignment horizontal="center" vertical="center" wrapText="1"/>
    </xf>
    <xf numFmtId="0" fontId="9" fillId="0" borderId="2" xfId="9" applyFont="1" applyBorder="1" applyAlignment="1" applyProtection="1">
      <alignment horizontal="center" vertical="center"/>
    </xf>
    <xf numFmtId="0" fontId="21" fillId="0" borderId="5" xfId="9" applyFont="1" applyBorder="1" applyAlignment="1" applyProtection="1">
      <alignment horizontal="center" vertical="center" wrapText="1"/>
    </xf>
    <xf numFmtId="0" fontId="21" fillId="0" borderId="16" xfId="9" applyFont="1" applyBorder="1" applyAlignment="1" applyProtection="1">
      <alignment horizontal="center" vertical="center" wrapText="1"/>
    </xf>
    <xf numFmtId="0" fontId="11" fillId="0" borderId="3" xfId="9" applyFont="1" applyBorder="1" applyAlignment="1" applyProtection="1">
      <alignment horizontal="center" vertical="center" wrapText="1"/>
    </xf>
    <xf numFmtId="0" fontId="11" fillId="0" borderId="93" xfId="9" applyFont="1" applyBorder="1" applyAlignment="1" applyProtection="1">
      <alignment horizontal="center" vertical="center" wrapText="1"/>
    </xf>
    <xf numFmtId="0" fontId="11" fillId="0" borderId="4" xfId="9" applyFont="1" applyBorder="1" applyAlignment="1" applyProtection="1">
      <alignment horizontal="center" vertical="center" wrapText="1"/>
    </xf>
    <xf numFmtId="0" fontId="47" fillId="0" borderId="5" xfId="9" applyFont="1" applyBorder="1" applyAlignment="1" applyProtection="1">
      <alignment horizontal="center" vertical="center" wrapText="1"/>
    </xf>
    <xf numFmtId="0" fontId="47" fillId="0" borderId="16" xfId="9" applyFont="1" applyBorder="1" applyAlignment="1" applyProtection="1">
      <alignment horizontal="center" vertical="center" wrapText="1"/>
    </xf>
    <xf numFmtId="0" fontId="9" fillId="0" borderId="0" xfId="9" applyFont="1" applyBorder="1" applyAlignment="1" applyProtection="1">
      <alignment horizontal="center" vertical="center" shrinkToFit="1"/>
    </xf>
    <xf numFmtId="0" fontId="9" fillId="4" borderId="1" xfId="9" applyFont="1" applyFill="1" applyBorder="1" applyAlignment="1" applyProtection="1">
      <alignment horizontal="center" vertical="center" shrinkToFit="1"/>
      <protection locked="0"/>
    </xf>
    <xf numFmtId="0" fontId="9" fillId="0" borderId="1" xfId="9" applyFont="1" applyFill="1" applyBorder="1" applyAlignment="1" applyProtection="1">
      <alignment horizontal="center" vertical="center"/>
    </xf>
    <xf numFmtId="38" fontId="9" fillId="0" borderId="1" xfId="9" applyNumberFormat="1" applyFont="1" applyFill="1" applyBorder="1" applyAlignment="1" applyProtection="1">
      <alignment horizontal="center" vertical="center"/>
    </xf>
    <xf numFmtId="0" fontId="9" fillId="0" borderId="10" xfId="9" applyFont="1" applyFill="1" applyBorder="1" applyAlignment="1" applyProtection="1">
      <alignment horizontal="center" vertical="center" wrapText="1"/>
    </xf>
    <xf numFmtId="0" fontId="9" fillId="0" borderId="11" xfId="9" applyFont="1" applyFill="1" applyBorder="1" applyAlignment="1" applyProtection="1">
      <alignment horizontal="center" vertical="center" wrapText="1"/>
    </xf>
    <xf numFmtId="0" fontId="9" fillId="0" borderId="94" xfId="9" applyFont="1" applyFill="1" applyBorder="1" applyAlignment="1" applyProtection="1">
      <alignment horizontal="center" vertical="center" wrapText="1"/>
    </xf>
    <xf numFmtId="0" fontId="9" fillId="0" borderId="98" xfId="9" applyFont="1" applyFill="1" applyBorder="1" applyAlignment="1" applyProtection="1">
      <alignment horizontal="center" vertical="center" wrapText="1"/>
    </xf>
    <xf numFmtId="0" fontId="9" fillId="0" borderId="90" xfId="9" applyFont="1" applyFill="1" applyBorder="1" applyAlignment="1" applyProtection="1">
      <alignment horizontal="center" vertical="center" wrapText="1"/>
    </xf>
    <xf numFmtId="0" fontId="9" fillId="0" borderId="85" xfId="9" applyFont="1" applyFill="1" applyBorder="1" applyAlignment="1" applyProtection="1">
      <alignment horizontal="center" vertical="center" wrapText="1"/>
    </xf>
    <xf numFmtId="0" fontId="9" fillId="0" borderId="3" xfId="9" applyFont="1" applyBorder="1" applyAlignment="1" applyProtection="1">
      <alignment horizontal="center" vertical="center"/>
    </xf>
    <xf numFmtId="0" fontId="9" fillId="0" borderId="4" xfId="9" applyFont="1" applyBorder="1" applyAlignment="1" applyProtection="1">
      <alignment horizontal="center" vertical="center"/>
    </xf>
    <xf numFmtId="0" fontId="9" fillId="9" borderId="2" xfId="9" applyFont="1" applyFill="1" applyBorder="1" applyAlignment="1" applyProtection="1">
      <alignment horizontal="center" vertical="center"/>
    </xf>
    <xf numFmtId="38" fontId="66" fillId="0" borderId="0" xfId="8" applyFont="1" applyFill="1" applyAlignment="1" applyProtection="1">
      <alignment horizontal="center" vertical="center"/>
    </xf>
    <xf numFmtId="38" fontId="67" fillId="0" borderId="1" xfId="8" applyFont="1" applyFill="1" applyBorder="1" applyAlignment="1" applyProtection="1">
      <alignment horizontal="center" vertical="center"/>
    </xf>
    <xf numFmtId="38" fontId="67" fillId="0" borderId="1" xfId="8" applyFont="1" applyFill="1" applyBorder="1" applyAlignment="1" applyProtection="1">
      <alignment horizontal="center" vertical="center" shrinkToFit="1"/>
    </xf>
    <xf numFmtId="38" fontId="63" fillId="0" borderId="2" xfId="8" applyFont="1" applyBorder="1" applyAlignment="1" applyProtection="1">
      <alignment horizontal="center" vertical="center" wrapText="1"/>
    </xf>
    <xf numFmtId="38" fontId="65" fillId="0" borderId="3" xfId="8" applyFont="1" applyBorder="1" applyAlignment="1" applyProtection="1">
      <alignment horizontal="center" vertical="center" wrapText="1"/>
    </xf>
    <xf numFmtId="38" fontId="63" fillId="0" borderId="93" xfId="8" applyFont="1" applyBorder="1" applyAlignment="1" applyProtection="1">
      <alignment horizontal="center" vertical="center" wrapText="1"/>
    </xf>
    <xf numFmtId="38" fontId="63" fillId="0" borderId="4" xfId="8" applyFont="1" applyBorder="1" applyAlignment="1" applyProtection="1">
      <alignment horizontal="center" vertical="center" wrapText="1"/>
    </xf>
    <xf numFmtId="38" fontId="37" fillId="0" borderId="2" xfId="8" applyFont="1" applyBorder="1" applyAlignment="1" applyProtection="1">
      <alignment horizontal="center" vertical="center" wrapText="1"/>
    </xf>
    <xf numFmtId="38" fontId="37" fillId="0" borderId="5" xfId="8" applyFont="1" applyBorder="1" applyAlignment="1" applyProtection="1">
      <alignment horizontal="center" vertical="center" wrapText="1"/>
    </xf>
    <xf numFmtId="38" fontId="37" fillId="0" borderId="16" xfId="8" applyFont="1" applyBorder="1" applyAlignment="1" applyProtection="1">
      <alignment horizontal="center" vertical="center" wrapText="1"/>
    </xf>
    <xf numFmtId="38" fontId="63" fillId="0" borderId="5" xfId="8" applyFont="1" applyBorder="1" applyAlignment="1" applyProtection="1">
      <alignment horizontal="center" vertical="center" wrapText="1"/>
    </xf>
    <xf numFmtId="38" fontId="63" fillId="0" borderId="16" xfId="8" applyFont="1" applyBorder="1" applyAlignment="1" applyProtection="1">
      <alignment horizontal="center" vertical="center" wrapText="1"/>
    </xf>
    <xf numFmtId="38" fontId="63" fillId="0" borderId="3" xfId="8" applyFont="1" applyFill="1" applyBorder="1" applyAlignment="1" applyProtection="1">
      <alignment horizontal="center" vertical="center" wrapText="1"/>
    </xf>
    <xf numFmtId="38" fontId="63" fillId="0" borderId="93" xfId="8" applyFont="1" applyFill="1" applyBorder="1" applyAlignment="1" applyProtection="1">
      <alignment horizontal="center" vertical="center" wrapText="1"/>
    </xf>
    <xf numFmtId="38" fontId="63" fillId="0" borderId="4" xfId="8" applyFont="1" applyFill="1" applyBorder="1" applyAlignment="1" applyProtection="1">
      <alignment horizontal="center" vertical="center" wrapText="1"/>
    </xf>
    <xf numFmtId="0" fontId="22" fillId="0" borderId="78" xfId="2" applyFill="1" applyBorder="1" applyAlignment="1" applyProtection="1">
      <alignment horizontal="left" vertical="center" wrapText="1"/>
    </xf>
    <xf numFmtId="0" fontId="22" fillId="0" borderId="2" xfId="2" applyFill="1" applyBorder="1" applyAlignment="1" applyProtection="1">
      <alignment horizontal="left" vertical="center" wrapText="1"/>
    </xf>
    <xf numFmtId="0" fontId="6" fillId="0" borderId="78" xfId="2" applyFont="1" applyFill="1" applyBorder="1" applyAlignment="1" applyProtection="1">
      <alignment horizontal="left" vertical="center" wrapText="1"/>
    </xf>
    <xf numFmtId="0" fontId="6" fillId="0" borderId="2" xfId="2" applyFont="1" applyFill="1" applyBorder="1" applyAlignment="1" applyProtection="1">
      <alignment horizontal="left" vertical="center" wrapText="1"/>
    </xf>
    <xf numFmtId="0" fontId="22" fillId="0" borderId="78" xfId="2" applyFill="1" applyBorder="1" applyAlignment="1" applyProtection="1">
      <alignment vertical="center" wrapText="1"/>
    </xf>
    <xf numFmtId="0" fontId="22" fillId="0" borderId="2" xfId="2" applyFill="1" applyBorder="1" applyAlignment="1" applyProtection="1">
      <alignment vertical="center" wrapText="1"/>
    </xf>
    <xf numFmtId="0" fontId="6" fillId="0" borderId="59" xfId="2" applyFont="1" applyFill="1" applyBorder="1" applyAlignment="1" applyProtection="1">
      <alignment vertical="center" wrapText="1"/>
    </xf>
    <xf numFmtId="0" fontId="6" fillId="0" borderId="5" xfId="2" applyFont="1" applyFill="1" applyBorder="1" applyAlignment="1" applyProtection="1">
      <alignment vertical="center" wrapText="1"/>
    </xf>
    <xf numFmtId="0" fontId="29" fillId="0" borderId="78" xfId="2" applyFont="1" applyFill="1" applyBorder="1" applyAlignment="1" applyProtection="1">
      <alignment vertical="center" wrapText="1"/>
    </xf>
    <xf numFmtId="0" fontId="14" fillId="0" borderId="2" xfId="2" applyFont="1" applyFill="1" applyBorder="1" applyAlignment="1" applyProtection="1">
      <alignment vertical="center" wrapText="1"/>
    </xf>
    <xf numFmtId="0" fontId="23" fillId="0" borderId="0" xfId="2" applyFont="1" applyFill="1" applyBorder="1" applyAlignment="1" applyProtection="1">
      <alignment horizontal="left" vertical="center" wrapText="1"/>
    </xf>
    <xf numFmtId="0" fontId="19" fillId="0" borderId="0" xfId="2" applyFont="1" applyFill="1" applyBorder="1" applyAlignment="1" applyProtection="1">
      <alignment horizontal="left" vertical="center" wrapText="1"/>
    </xf>
    <xf numFmtId="0" fontId="24" fillId="3" borderId="0" xfId="2" applyFont="1" applyFill="1" applyAlignment="1" applyProtection="1">
      <alignment horizontal="center" vertical="center" wrapText="1"/>
    </xf>
    <xf numFmtId="0" fontId="24" fillId="3" borderId="0" xfId="2" applyFont="1" applyFill="1" applyAlignment="1" applyProtection="1">
      <alignment horizontal="center" vertical="center"/>
    </xf>
    <xf numFmtId="0" fontId="22" fillId="3" borderId="21" xfId="2" applyFill="1" applyBorder="1" applyAlignment="1" applyProtection="1">
      <alignment horizontal="center" vertical="center" wrapText="1"/>
    </xf>
    <xf numFmtId="0" fontId="22" fillId="3" borderId="29" xfId="2" applyFill="1" applyBorder="1" applyAlignment="1" applyProtection="1">
      <alignment horizontal="center" vertical="center"/>
    </xf>
    <xf numFmtId="0" fontId="22" fillId="3" borderId="41" xfId="2" applyFill="1" applyBorder="1" applyAlignment="1" applyProtection="1">
      <alignment horizontal="center" vertical="center"/>
    </xf>
    <xf numFmtId="0" fontId="14" fillId="0" borderId="78" xfId="2" applyFont="1" applyFill="1" applyBorder="1" applyAlignment="1" applyProtection="1">
      <alignment vertical="center" wrapText="1"/>
    </xf>
    <xf numFmtId="0" fontId="29" fillId="0" borderId="0" xfId="2" applyFont="1" applyFill="1" applyBorder="1" applyAlignment="1" applyProtection="1">
      <alignment horizontal="left" vertical="center" wrapText="1"/>
    </xf>
    <xf numFmtId="0" fontId="14" fillId="0" borderId="0" xfId="2" applyFont="1" applyFill="1" applyBorder="1" applyAlignment="1" applyProtection="1">
      <alignment horizontal="left" vertical="center" wrapText="1"/>
    </xf>
    <xf numFmtId="0" fontId="14" fillId="0" borderId="56" xfId="2" applyFont="1" applyFill="1" applyBorder="1" applyAlignment="1" applyProtection="1">
      <alignment vertical="center" wrapText="1"/>
    </xf>
    <xf numFmtId="0" fontId="14" fillId="0" borderId="57" xfId="2" applyFont="1" applyFill="1" applyBorder="1" applyAlignment="1" applyProtection="1">
      <alignment vertical="center" wrapText="1"/>
    </xf>
    <xf numFmtId="0" fontId="22" fillId="0" borderId="0" xfId="2" applyFill="1" applyBorder="1" applyAlignment="1" applyProtection="1">
      <alignment horizontal="left" vertical="center" wrapText="1"/>
    </xf>
    <xf numFmtId="38" fontId="22" fillId="3" borderId="1" xfId="2" applyNumberFormat="1" applyFill="1" applyBorder="1" applyAlignment="1" applyProtection="1">
      <alignment horizontal="center" vertical="center"/>
    </xf>
    <xf numFmtId="0" fontId="22" fillId="0" borderId="21" xfId="2" applyFont="1" applyBorder="1" applyAlignment="1" applyProtection="1">
      <alignment horizontal="center" vertical="center" textRotation="255"/>
    </xf>
    <xf numFmtId="0" fontId="6" fillId="0" borderId="29" xfId="2" applyFont="1" applyBorder="1" applyAlignment="1" applyProtection="1">
      <alignment horizontal="center" vertical="center" textRotation="255"/>
    </xf>
    <xf numFmtId="0" fontId="6" fillId="0" borderId="41" xfId="2" applyFont="1" applyBorder="1" applyAlignment="1" applyProtection="1">
      <alignment horizontal="center" vertical="center" textRotation="255"/>
    </xf>
    <xf numFmtId="0" fontId="22" fillId="0" borderId="21" xfId="2" applyBorder="1" applyAlignment="1" applyProtection="1">
      <alignment horizontal="center" vertical="center" textRotation="255"/>
    </xf>
    <xf numFmtId="0" fontId="22" fillId="0" borderId="29" xfId="2" applyBorder="1" applyAlignment="1" applyProtection="1">
      <alignment horizontal="center" vertical="center" textRotation="255"/>
    </xf>
    <xf numFmtId="0" fontId="22" fillId="0" borderId="41" xfId="2" applyBorder="1" applyAlignment="1" applyProtection="1">
      <alignment horizontal="center" vertical="center" textRotation="255"/>
    </xf>
    <xf numFmtId="0" fontId="5" fillId="3" borderId="21" xfId="2" applyFont="1" applyFill="1" applyBorder="1" applyAlignment="1" applyProtection="1">
      <alignment horizontal="center" vertical="center" wrapText="1"/>
    </xf>
    <xf numFmtId="0" fontId="5" fillId="3" borderId="29" xfId="2" applyFont="1" applyFill="1" applyBorder="1" applyAlignment="1" applyProtection="1">
      <alignment horizontal="center" vertical="center"/>
    </xf>
    <xf numFmtId="0" fontId="5" fillId="3" borderId="41" xfId="2" applyFont="1" applyFill="1" applyBorder="1" applyAlignment="1" applyProtection="1">
      <alignment horizontal="center" vertical="center"/>
    </xf>
    <xf numFmtId="38" fontId="79" fillId="0" borderId="20" xfId="1" applyFont="1" applyBorder="1" applyAlignment="1" applyProtection="1">
      <alignment vertical="center" wrapText="1"/>
    </xf>
    <xf numFmtId="38" fontId="79" fillId="0" borderId="0" xfId="1" applyFont="1" applyBorder="1" applyAlignment="1" applyProtection="1">
      <alignment vertical="center" wrapText="1"/>
    </xf>
    <xf numFmtId="38" fontId="13" fillId="0" borderId="60" xfId="1" applyFont="1" applyBorder="1" applyAlignment="1" applyProtection="1">
      <alignment horizontal="center" vertical="center"/>
    </xf>
    <xf numFmtId="38" fontId="13" fillId="0" borderId="61" xfId="1" applyFont="1" applyBorder="1" applyAlignment="1" applyProtection="1">
      <alignment horizontal="center" vertical="center"/>
    </xf>
    <xf numFmtId="38" fontId="13" fillId="0" borderId="62" xfId="1" applyFont="1" applyBorder="1" applyAlignment="1" applyProtection="1">
      <alignment horizontal="center" vertical="center"/>
    </xf>
    <xf numFmtId="38" fontId="13" fillId="0" borderId="63" xfId="1" applyFont="1" applyBorder="1" applyAlignment="1" applyProtection="1">
      <alignment horizontal="center" vertical="center" wrapText="1"/>
    </xf>
    <xf numFmtId="38" fontId="13" fillId="0" borderId="64" xfId="1" applyFont="1" applyBorder="1" applyAlignment="1" applyProtection="1">
      <alignment horizontal="center" vertical="center" wrapText="1"/>
    </xf>
    <xf numFmtId="38" fontId="13" fillId="0" borderId="26" xfId="1" applyFont="1" applyBorder="1" applyAlignment="1" applyProtection="1">
      <alignment horizontal="center" vertical="center" shrinkToFit="1"/>
    </xf>
    <xf numFmtId="38" fontId="13" fillId="0" borderId="67" xfId="1" applyFont="1" applyBorder="1" applyAlignment="1" applyProtection="1">
      <alignment horizontal="center" vertical="center" shrinkToFit="1"/>
    </xf>
    <xf numFmtId="38" fontId="13" fillId="0" borderId="27" xfId="1" applyFont="1" applyBorder="1" applyAlignment="1" applyProtection="1">
      <alignment horizontal="center" vertical="center" shrinkToFit="1"/>
    </xf>
    <xf numFmtId="38" fontId="60" fillId="0" borderId="12" xfId="1" applyFont="1" applyBorder="1" applyAlignment="1" applyProtection="1">
      <alignment horizontal="center" vertical="center" wrapText="1"/>
    </xf>
    <xf numFmtId="38" fontId="60" fillId="0" borderId="38" xfId="1" applyFont="1" applyBorder="1" applyAlignment="1" applyProtection="1">
      <alignment horizontal="center" vertical="center" wrapText="1"/>
    </xf>
    <xf numFmtId="38" fontId="60" fillId="0" borderId="13" xfId="1" applyFont="1" applyBorder="1" applyAlignment="1" applyProtection="1">
      <alignment horizontal="center" vertical="center" wrapText="1"/>
    </xf>
    <xf numFmtId="38" fontId="13" fillId="0" borderId="6" xfId="1" applyFont="1" applyFill="1" applyBorder="1" applyAlignment="1" applyProtection="1">
      <alignment horizontal="center" vertical="center"/>
    </xf>
    <xf numFmtId="38" fontId="13" fillId="0" borderId="39" xfId="1" applyFont="1" applyFill="1" applyBorder="1" applyAlignment="1" applyProtection="1">
      <alignment horizontal="center" vertical="center"/>
    </xf>
    <xf numFmtId="38" fontId="13" fillId="0" borderId="30" xfId="1" applyFont="1" applyBorder="1" applyAlignment="1" applyProtection="1">
      <alignment horizontal="center" vertical="center" shrinkToFit="1"/>
    </xf>
    <xf numFmtId="38" fontId="13" fillId="0" borderId="69" xfId="1" applyFont="1" applyBorder="1" applyAlignment="1" applyProtection="1">
      <alignment horizontal="center" vertical="center" shrinkToFit="1"/>
    </xf>
    <xf numFmtId="38" fontId="13" fillId="0" borderId="31" xfId="1" applyFont="1" applyBorder="1" applyAlignment="1" applyProtection="1">
      <alignment horizontal="center" vertical="center" shrinkToFit="1"/>
    </xf>
    <xf numFmtId="38" fontId="14" fillId="0" borderId="34" xfId="1" applyFont="1" applyBorder="1" applyAlignment="1" applyProtection="1">
      <alignment horizontal="center" vertical="center" shrinkToFit="1"/>
    </xf>
    <xf numFmtId="38" fontId="14" fillId="0" borderId="71" xfId="1" applyFont="1" applyBorder="1" applyAlignment="1" applyProtection="1">
      <alignment horizontal="center" vertical="center" shrinkToFit="1"/>
    </xf>
    <xf numFmtId="38" fontId="14" fillId="0" borderId="35" xfId="1" applyFont="1" applyBorder="1" applyAlignment="1" applyProtection="1">
      <alignment horizontal="center" vertical="center" shrinkToFit="1"/>
    </xf>
    <xf numFmtId="38" fontId="20" fillId="0" borderId="22" xfId="1" applyFont="1" applyBorder="1" applyAlignment="1" applyProtection="1">
      <alignment horizontal="center" vertical="center" wrapText="1"/>
    </xf>
    <xf numFmtId="38" fontId="20" fillId="0" borderId="42" xfId="1" applyFont="1" applyBorder="1" applyAlignment="1" applyProtection="1">
      <alignment horizontal="center" vertical="center"/>
    </xf>
    <xf numFmtId="38" fontId="20" fillId="0" borderId="23" xfId="1" applyFont="1" applyBorder="1" applyAlignment="1" applyProtection="1">
      <alignment horizontal="center" vertical="center"/>
    </xf>
    <xf numFmtId="38" fontId="20" fillId="0" borderId="73" xfId="1" applyFont="1" applyBorder="1" applyAlignment="1" applyProtection="1">
      <alignment horizontal="center" vertical="center"/>
    </xf>
    <xf numFmtId="38" fontId="20" fillId="0" borderId="17" xfId="1" applyFont="1" applyBorder="1" applyAlignment="1" applyProtection="1">
      <alignment horizontal="center" vertical="center"/>
    </xf>
    <xf numFmtId="38" fontId="20" fillId="0" borderId="74" xfId="1" applyFont="1" applyBorder="1" applyAlignment="1" applyProtection="1">
      <alignment horizontal="center" vertical="center"/>
    </xf>
    <xf numFmtId="38" fontId="13" fillId="0" borderId="22" xfId="1" applyFont="1" applyBorder="1" applyAlignment="1" applyProtection="1">
      <alignment horizontal="center" vertical="center" wrapText="1"/>
    </xf>
    <xf numFmtId="38" fontId="13" fillId="0" borderId="42" xfId="1" applyFont="1" applyBorder="1" applyAlignment="1" applyProtection="1">
      <alignment horizontal="center" vertical="center" wrapText="1"/>
    </xf>
    <xf numFmtId="38" fontId="20" fillId="0" borderId="12" xfId="1" applyFont="1" applyBorder="1" applyAlignment="1" applyProtection="1">
      <alignment horizontal="center" vertical="center" shrinkToFit="1"/>
    </xf>
    <xf numFmtId="38" fontId="20" fillId="0" borderId="38" xfId="1" applyFont="1" applyBorder="1" applyAlignment="1" applyProtection="1">
      <alignment horizontal="center" vertical="center" shrinkToFit="1"/>
    </xf>
    <xf numFmtId="38" fontId="20" fillId="0" borderId="13" xfId="1" applyFont="1" applyBorder="1" applyAlignment="1" applyProtection="1">
      <alignment horizontal="center" vertical="center" shrinkToFit="1"/>
    </xf>
    <xf numFmtId="38" fontId="13" fillId="0" borderId="12" xfId="1" applyFont="1" applyBorder="1" applyAlignment="1" applyProtection="1">
      <alignment horizontal="center" vertical="center"/>
    </xf>
    <xf numFmtId="38" fontId="13" fillId="0" borderId="38" xfId="1" applyFont="1" applyBorder="1" applyAlignment="1" applyProtection="1">
      <alignment horizontal="center" vertical="center"/>
    </xf>
    <xf numFmtId="38" fontId="13" fillId="0" borderId="13" xfId="1" applyFont="1" applyBorder="1" applyAlignment="1" applyProtection="1">
      <alignment horizontal="center" vertical="center"/>
    </xf>
    <xf numFmtId="38" fontId="14" fillId="0" borderId="73" xfId="1" applyFont="1" applyBorder="1" applyAlignment="1" applyProtection="1">
      <alignment horizontal="center" vertical="center" wrapText="1"/>
    </xf>
    <xf numFmtId="38" fontId="14" fillId="0" borderId="17" xfId="1" applyFont="1" applyBorder="1" applyAlignment="1" applyProtection="1">
      <alignment horizontal="center" vertical="center" wrapText="1"/>
    </xf>
    <xf numFmtId="38" fontId="14" fillId="0" borderId="74" xfId="1" applyFont="1" applyBorder="1" applyAlignment="1" applyProtection="1">
      <alignment horizontal="center" vertical="center" wrapText="1"/>
    </xf>
    <xf numFmtId="38" fontId="7" fillId="0" borderId="73" xfId="1" applyFont="1" applyBorder="1" applyAlignment="1" applyProtection="1">
      <alignment horizontal="center" vertical="center" wrapText="1"/>
    </xf>
    <xf numFmtId="38" fontId="7" fillId="0" borderId="17" xfId="1" applyFont="1" applyBorder="1" applyAlignment="1" applyProtection="1">
      <alignment horizontal="center" vertical="center" wrapText="1"/>
    </xf>
    <xf numFmtId="38" fontId="7" fillId="0" borderId="74" xfId="1" applyFont="1" applyBorder="1" applyAlignment="1" applyProtection="1">
      <alignment horizontal="center" vertical="center" wrapText="1"/>
    </xf>
    <xf numFmtId="38" fontId="13" fillId="0" borderId="21" xfId="1" applyFont="1" applyBorder="1" applyAlignment="1" applyProtection="1">
      <alignment horizontal="center" vertical="center" textRotation="255"/>
    </xf>
    <xf numFmtId="38" fontId="13" fillId="0" borderId="29" xfId="1" applyFont="1" applyBorder="1" applyAlignment="1" applyProtection="1">
      <alignment horizontal="center" vertical="center" textRotation="255"/>
    </xf>
    <xf numFmtId="38" fontId="13" fillId="0" borderId="41" xfId="1" applyFont="1" applyBorder="1" applyAlignment="1" applyProtection="1">
      <alignment horizontal="center" vertical="center" textRotation="255"/>
    </xf>
    <xf numFmtId="38" fontId="20" fillId="0" borderId="26" xfId="1" applyFont="1" applyBorder="1" applyAlignment="1" applyProtection="1">
      <alignment horizontal="center" vertical="center" shrinkToFit="1"/>
    </xf>
    <xf numFmtId="38" fontId="20" fillId="0" borderId="27" xfId="1" applyFont="1" applyBorder="1" applyAlignment="1" applyProtection="1">
      <alignment horizontal="center" vertical="center" shrinkToFit="1"/>
    </xf>
    <xf numFmtId="38" fontId="20" fillId="0" borderId="30" xfId="1" applyFont="1" applyBorder="1" applyAlignment="1" applyProtection="1">
      <alignment horizontal="center" vertical="center" shrinkToFit="1"/>
    </xf>
    <xf numFmtId="38" fontId="20" fillId="0" borderId="31" xfId="1" applyFont="1" applyBorder="1" applyAlignment="1" applyProtection="1">
      <alignment horizontal="center" vertical="center" shrinkToFit="1"/>
    </xf>
    <xf numFmtId="38" fontId="20" fillId="0" borderId="34" xfId="1" applyFont="1" applyBorder="1" applyAlignment="1" applyProtection="1">
      <alignment horizontal="center" vertical="center" shrinkToFit="1"/>
    </xf>
    <xf numFmtId="38" fontId="20" fillId="0" borderId="35" xfId="1" applyFont="1" applyBorder="1" applyAlignment="1" applyProtection="1">
      <alignment horizontal="center" vertical="center" shrinkToFit="1"/>
    </xf>
    <xf numFmtId="38" fontId="20" fillId="0" borderId="75" xfId="1" applyFont="1" applyBorder="1" applyAlignment="1" applyProtection="1">
      <alignment horizontal="center" vertical="center" shrinkToFit="1"/>
    </xf>
    <xf numFmtId="38" fontId="20" fillId="0" borderId="76" xfId="1" applyFont="1" applyBorder="1" applyAlignment="1" applyProtection="1">
      <alignment horizontal="center" vertical="center" shrinkToFit="1"/>
    </xf>
    <xf numFmtId="38" fontId="13" fillId="0" borderId="14" xfId="1" applyFont="1" applyBorder="1" applyAlignment="1" applyProtection="1">
      <alignment horizontal="center" vertical="center"/>
    </xf>
    <xf numFmtId="38" fontId="13" fillId="0" borderId="19" xfId="1" applyFont="1" applyBorder="1" applyAlignment="1" applyProtection="1">
      <alignment horizontal="center" vertical="center"/>
    </xf>
    <xf numFmtId="38" fontId="14" fillId="0" borderId="21" xfId="1" applyFont="1" applyBorder="1" applyAlignment="1" applyProtection="1">
      <alignment horizontal="center" vertical="center" wrapText="1"/>
    </xf>
    <xf numFmtId="38" fontId="14" fillId="0" borderId="41" xfId="1" applyFont="1" applyBorder="1" applyAlignment="1" applyProtection="1">
      <alignment horizontal="center" vertical="center" wrapText="1"/>
    </xf>
    <xf numFmtId="38" fontId="7" fillId="0" borderId="43" xfId="1" applyFont="1" applyBorder="1" applyAlignment="1" applyProtection="1">
      <alignment horizontal="center" vertical="center" wrapText="1"/>
    </xf>
    <xf numFmtId="38" fontId="7" fillId="0" borderId="44" xfId="1" applyFont="1" applyBorder="1" applyAlignment="1" applyProtection="1">
      <alignment horizontal="center" vertical="center" wrapText="1"/>
    </xf>
    <xf numFmtId="38" fontId="21" fillId="0" borderId="2" xfId="1" applyFont="1" applyBorder="1" applyAlignment="1" applyProtection="1">
      <alignment horizontal="center" wrapText="1"/>
    </xf>
    <xf numFmtId="38" fontId="21" fillId="0" borderId="3" xfId="1" applyFont="1" applyBorder="1" applyAlignment="1" applyProtection="1">
      <alignment horizontal="center" wrapText="1"/>
    </xf>
    <xf numFmtId="38" fontId="21" fillId="0" borderId="55" xfId="1" applyFont="1" applyBorder="1" applyAlignment="1" applyProtection="1">
      <alignment horizontal="center" vertical="center"/>
    </xf>
    <xf numFmtId="38" fontId="21" fillId="0" borderId="79" xfId="1" applyFont="1" applyBorder="1" applyAlignment="1" applyProtection="1">
      <alignment horizontal="center" vertical="center"/>
    </xf>
    <xf numFmtId="38" fontId="21" fillId="0" borderId="54" xfId="1" applyFont="1" applyBorder="1" applyAlignment="1" applyProtection="1">
      <alignment horizontal="center" vertical="center"/>
    </xf>
    <xf numFmtId="38" fontId="21" fillId="0" borderId="2" xfId="1" applyFont="1" applyBorder="1" applyAlignment="1" applyProtection="1">
      <alignment horizontal="center" vertical="center"/>
    </xf>
    <xf numFmtId="38" fontId="21" fillId="0" borderId="53" xfId="1" applyFont="1" applyBorder="1" applyAlignment="1" applyProtection="1">
      <alignment horizontal="center" vertical="center"/>
    </xf>
    <xf numFmtId="38" fontId="21" fillId="0" borderId="78" xfId="1" applyFont="1" applyBorder="1" applyAlignment="1" applyProtection="1">
      <alignment horizontal="center" vertical="center"/>
    </xf>
    <xf numFmtId="38" fontId="6" fillId="0" borderId="3" xfId="8" applyFont="1" applyBorder="1" applyAlignment="1" applyProtection="1">
      <alignment horizontal="right" vertical="center"/>
    </xf>
    <xf numFmtId="38" fontId="6" fillId="0" borderId="93" xfId="8" applyFont="1" applyBorder="1" applyAlignment="1" applyProtection="1">
      <alignment horizontal="right" vertical="center"/>
    </xf>
    <xf numFmtId="38" fontId="6" fillId="0" borderId="4" xfId="8" applyFont="1" applyBorder="1" applyAlignment="1" applyProtection="1">
      <alignment horizontal="right" vertical="center"/>
    </xf>
    <xf numFmtId="38" fontId="6" fillId="0" borderId="3" xfId="8" applyFont="1" applyBorder="1" applyAlignment="1" applyProtection="1">
      <alignment vertical="center"/>
    </xf>
    <xf numFmtId="38" fontId="6" fillId="0" borderId="93" xfId="8" applyFont="1" applyBorder="1" applyAlignment="1" applyProtection="1">
      <alignment vertical="center"/>
    </xf>
    <xf numFmtId="38" fontId="6" fillId="0" borderId="4" xfId="8" applyFont="1" applyBorder="1" applyAlignment="1" applyProtection="1">
      <alignment vertical="center"/>
    </xf>
    <xf numFmtId="38" fontId="6" fillId="0" borderId="3" xfId="8" applyFont="1" applyBorder="1" applyAlignment="1" applyProtection="1">
      <alignment horizontal="center" vertical="center"/>
    </xf>
    <xf numFmtId="38" fontId="6" fillId="0" borderId="93" xfId="8" applyFont="1" applyBorder="1" applyAlignment="1" applyProtection="1">
      <alignment horizontal="center" vertical="center"/>
    </xf>
    <xf numFmtId="38" fontId="6" fillId="0" borderId="4" xfId="8" applyFont="1" applyBorder="1" applyAlignment="1" applyProtection="1">
      <alignment horizontal="center" vertical="center"/>
    </xf>
    <xf numFmtId="38" fontId="6" fillId="0" borderId="3" xfId="8" applyFont="1" applyFill="1" applyBorder="1" applyAlignment="1" applyProtection="1">
      <alignment vertical="center" shrinkToFit="1"/>
    </xf>
    <xf numFmtId="38" fontId="6" fillId="0" borderId="93" xfId="8" applyFont="1" applyFill="1" applyBorder="1" applyAlignment="1" applyProtection="1">
      <alignment vertical="center" shrinkToFit="1"/>
    </xf>
    <xf numFmtId="38" fontId="6" fillId="0" borderId="4" xfId="8" applyFont="1" applyFill="1" applyBorder="1" applyAlignment="1" applyProtection="1">
      <alignment vertical="center" shrinkToFit="1"/>
    </xf>
    <xf numFmtId="38" fontId="6" fillId="0" borderId="3" xfId="8" applyFont="1" applyBorder="1" applyAlignment="1" applyProtection="1">
      <alignment horizontal="center" vertical="center" shrinkToFit="1"/>
    </xf>
    <xf numFmtId="38" fontId="6" fillId="0" borderId="4" xfId="8" applyFont="1" applyBorder="1" applyAlignment="1" applyProtection="1">
      <alignment horizontal="center" vertical="center" shrinkToFit="1"/>
    </xf>
    <xf numFmtId="38" fontId="6" fillId="0" borderId="3" xfId="8" applyFont="1" applyFill="1" applyBorder="1" applyAlignment="1" applyProtection="1">
      <alignment horizontal="center" vertical="center"/>
    </xf>
    <xf numFmtId="38" fontId="6" fillId="0" borderId="4" xfId="8" applyFont="1" applyFill="1" applyBorder="1" applyAlignment="1" applyProtection="1">
      <alignment horizontal="center" vertical="center"/>
    </xf>
    <xf numFmtId="38" fontId="6" fillId="0" borderId="3" xfId="8" applyFont="1" applyFill="1" applyBorder="1" applyAlignment="1" applyProtection="1">
      <alignment horizontal="left" vertical="center" shrinkToFit="1"/>
    </xf>
    <xf numFmtId="38" fontId="6" fillId="0" borderId="93" xfId="8" applyFont="1" applyFill="1" applyBorder="1" applyAlignment="1" applyProtection="1">
      <alignment horizontal="left" vertical="center" shrinkToFit="1"/>
    </xf>
    <xf numFmtId="38" fontId="6" fillId="0" borderId="4" xfId="8" applyFont="1" applyFill="1" applyBorder="1" applyAlignment="1" applyProtection="1">
      <alignment horizontal="left" vertical="center" shrinkToFit="1"/>
    </xf>
    <xf numFmtId="38" fontId="58" fillId="0" borderId="90" xfId="8" applyFont="1" applyBorder="1" applyAlignment="1" applyProtection="1">
      <alignment horizontal="center" vertical="center"/>
    </xf>
    <xf numFmtId="38" fontId="58" fillId="0" borderId="4" xfId="8" applyFont="1" applyBorder="1" applyAlignment="1" applyProtection="1">
      <alignment horizontal="center" vertical="center"/>
    </xf>
    <xf numFmtId="38" fontId="6" fillId="0" borderId="0" xfId="8" applyFont="1" applyFill="1" applyBorder="1" applyAlignment="1" applyProtection="1">
      <alignment horizontal="center" vertical="center"/>
    </xf>
    <xf numFmtId="38" fontId="6" fillId="0" borderId="10" xfId="8" applyFont="1" applyBorder="1" applyAlignment="1" applyProtection="1">
      <alignment horizontal="left" vertical="center"/>
    </xf>
    <xf numFmtId="38" fontId="6" fillId="0" borderId="95" xfId="8" applyFont="1" applyBorder="1" applyAlignment="1" applyProtection="1">
      <alignment horizontal="left" vertical="center"/>
    </xf>
    <xf numFmtId="38" fontId="6" fillId="0" borderId="11" xfId="8" applyFont="1" applyBorder="1" applyAlignment="1" applyProtection="1">
      <alignment horizontal="left" vertical="center"/>
    </xf>
    <xf numFmtId="38" fontId="6" fillId="0" borderId="90" xfId="8" applyFont="1" applyBorder="1" applyAlignment="1" applyProtection="1">
      <alignment horizontal="left" vertical="center"/>
    </xf>
    <xf numFmtId="38" fontId="6" fillId="0" borderId="1" xfId="8" applyFont="1" applyBorder="1" applyAlignment="1" applyProtection="1">
      <alignment horizontal="left" vertical="center"/>
    </xf>
    <xf numFmtId="38" fontId="6" fillId="0" borderId="85" xfId="8" applyFont="1" applyBorder="1" applyAlignment="1" applyProtection="1">
      <alignment horizontal="left" vertical="center"/>
    </xf>
    <xf numFmtId="38" fontId="6" fillId="2" borderId="5" xfId="8" applyFont="1" applyFill="1" applyBorder="1" applyAlignment="1" applyProtection="1">
      <alignment horizontal="center" vertical="center"/>
      <protection locked="0"/>
    </xf>
    <xf numFmtId="38" fontId="6" fillId="2" borderId="16" xfId="8" applyFont="1" applyFill="1" applyBorder="1" applyAlignment="1" applyProtection="1">
      <alignment horizontal="center" vertical="center"/>
      <protection locked="0"/>
    </xf>
    <xf numFmtId="38" fontId="6" fillId="0" borderId="93" xfId="8" applyFont="1" applyFill="1" applyBorder="1" applyAlignment="1" applyProtection="1">
      <alignment horizontal="center" vertical="center"/>
    </xf>
    <xf numFmtId="38" fontId="6" fillId="0" borderId="10" xfId="8" applyFont="1" applyBorder="1" applyAlignment="1" applyProtection="1">
      <alignment horizontal="left" vertical="center" wrapText="1"/>
    </xf>
    <xf numFmtId="38" fontId="6" fillId="0" borderId="95" xfId="8" applyFont="1" applyBorder="1" applyAlignment="1" applyProtection="1">
      <alignment horizontal="left" vertical="center" wrapText="1"/>
    </xf>
    <xf numFmtId="38" fontId="6" fillId="0" borderId="11" xfId="8" applyFont="1" applyBorder="1" applyAlignment="1" applyProtection="1">
      <alignment horizontal="left" vertical="center" wrapText="1"/>
    </xf>
    <xf numFmtId="38" fontId="6" fillId="0" borderId="90" xfId="8" applyFont="1" applyBorder="1" applyAlignment="1" applyProtection="1">
      <alignment horizontal="left" vertical="center" wrapText="1"/>
    </xf>
    <xf numFmtId="38" fontId="6" fillId="0" borderId="1" xfId="8" applyFont="1" applyBorder="1" applyAlignment="1" applyProtection="1">
      <alignment horizontal="left" vertical="center" wrapText="1"/>
    </xf>
    <xf numFmtId="38" fontId="6" fillId="0" borderId="85" xfId="8" applyFont="1" applyBorder="1" applyAlignment="1" applyProtection="1">
      <alignment horizontal="left" vertical="center" wrapText="1"/>
    </xf>
    <xf numFmtId="38" fontId="6" fillId="2" borderId="2" xfId="8" applyFont="1" applyFill="1" applyBorder="1" applyAlignment="1" applyProtection="1">
      <alignment horizontal="center" vertical="center"/>
      <protection locked="0"/>
    </xf>
    <xf numFmtId="38" fontId="6" fillId="0" borderId="111" xfId="8" applyFont="1" applyFill="1" applyBorder="1" applyAlignment="1" applyProtection="1">
      <alignment horizontal="left" vertical="center" shrinkToFit="1"/>
    </xf>
    <xf numFmtId="38" fontId="6" fillId="0" borderId="112" xfId="8" applyFont="1" applyFill="1" applyBorder="1" applyAlignment="1" applyProtection="1">
      <alignment horizontal="left" vertical="center" shrinkToFit="1"/>
    </xf>
    <xf numFmtId="38" fontId="6" fillId="0" borderId="113" xfId="8" applyFont="1" applyFill="1" applyBorder="1" applyAlignment="1" applyProtection="1">
      <alignment horizontal="left" vertical="center" shrinkToFit="1"/>
    </xf>
    <xf numFmtId="38" fontId="6" fillId="0" borderId="111" xfId="8" applyFont="1" applyBorder="1" applyAlignment="1" applyProtection="1">
      <alignment vertical="center"/>
    </xf>
    <xf numFmtId="38" fontId="6" fillId="0" borderId="112" xfId="8" applyFont="1" applyBorder="1" applyAlignment="1" applyProtection="1">
      <alignment vertical="center"/>
    </xf>
    <xf numFmtId="38" fontId="6" fillId="0" borderId="113" xfId="8" applyFont="1" applyBorder="1" applyAlignment="1" applyProtection="1">
      <alignment vertical="center"/>
    </xf>
    <xf numFmtId="38" fontId="6" fillId="0" borderId="90" xfId="8" applyFont="1" applyFill="1" applyBorder="1" applyAlignment="1" applyProtection="1">
      <alignment vertical="center"/>
    </xf>
    <xf numFmtId="38" fontId="6" fillId="0" borderId="1" xfId="8" applyFont="1" applyFill="1" applyBorder="1" applyAlignment="1" applyProtection="1">
      <alignment vertical="center"/>
    </xf>
    <xf numFmtId="38" fontId="6" fillId="0" borderId="85" xfId="8" applyFont="1" applyFill="1" applyBorder="1" applyAlignment="1" applyProtection="1">
      <alignment vertical="center"/>
    </xf>
    <xf numFmtId="38" fontId="6" fillId="0" borderId="3" xfId="8" applyFont="1" applyFill="1" applyBorder="1" applyAlignment="1" applyProtection="1">
      <alignment vertical="center"/>
    </xf>
    <xf numFmtId="38" fontId="6" fillId="0" borderId="93" xfId="8" applyFont="1" applyFill="1" applyBorder="1" applyAlignment="1" applyProtection="1">
      <alignment vertical="center"/>
    </xf>
    <xf numFmtId="38" fontId="6" fillId="0" borderId="4" xfId="8" applyFont="1" applyFill="1" applyBorder="1" applyAlignment="1" applyProtection="1">
      <alignment vertical="center"/>
    </xf>
    <xf numFmtId="38" fontId="58" fillId="0" borderId="3" xfId="8" applyFont="1" applyBorder="1" applyAlignment="1" applyProtection="1">
      <alignment horizontal="center" vertical="center" shrinkToFit="1"/>
    </xf>
    <xf numFmtId="38" fontId="58" fillId="0" borderId="4" xfId="8" applyFont="1" applyBorder="1" applyAlignment="1" applyProtection="1">
      <alignment horizontal="center" vertical="center" shrinkToFit="1"/>
    </xf>
    <xf numFmtId="38" fontId="6" fillId="0" borderId="2" xfId="8" applyFont="1" applyFill="1" applyBorder="1" applyAlignment="1" applyProtection="1">
      <alignment horizontal="left" vertical="center" wrapText="1" shrinkToFit="1"/>
    </xf>
    <xf numFmtId="38" fontId="58" fillId="0" borderId="2" xfId="8" applyFont="1" applyFill="1" applyBorder="1" applyAlignment="1" applyProtection="1">
      <alignment horizontal="left" vertical="center" shrinkToFit="1"/>
    </xf>
    <xf numFmtId="38" fontId="6" fillId="0" borderId="0" xfId="8" applyFont="1" applyFill="1" applyBorder="1" applyAlignment="1" applyProtection="1">
      <alignment horizontal="right" vertical="center"/>
    </xf>
    <xf numFmtId="38" fontId="6" fillId="0" borderId="3" xfId="8" applyFont="1" applyBorder="1" applyAlignment="1" applyProtection="1">
      <alignment horizontal="center" vertical="center" wrapText="1"/>
    </xf>
    <xf numFmtId="38" fontId="6" fillId="0" borderId="0" xfId="8" applyFont="1" applyFill="1" applyBorder="1" applyAlignment="1" applyProtection="1">
      <alignment horizontal="left" vertical="center" wrapText="1"/>
    </xf>
    <xf numFmtId="38" fontId="6" fillId="0" borderId="0" xfId="8" applyFont="1" applyFill="1" applyBorder="1" applyAlignment="1" applyProtection="1">
      <alignment horizontal="left" vertical="center"/>
    </xf>
    <xf numFmtId="38" fontId="6" fillId="0" borderId="94" xfId="8" applyFont="1" applyBorder="1" applyAlignment="1" applyProtection="1">
      <alignment horizontal="left" vertical="center" wrapText="1"/>
    </xf>
    <xf numFmtId="38" fontId="6" fillId="0" borderId="0" xfId="8" applyFont="1" applyBorder="1" applyAlignment="1" applyProtection="1">
      <alignment horizontal="left" vertical="center" wrapText="1"/>
    </xf>
    <xf numFmtId="38" fontId="6" fillId="0" borderId="98" xfId="8" applyFont="1" applyBorder="1" applyAlignment="1" applyProtection="1">
      <alignment horizontal="left" vertical="center" wrapText="1"/>
    </xf>
    <xf numFmtId="38" fontId="6" fillId="0" borderId="2" xfId="8" applyFont="1" applyFill="1" applyBorder="1" applyAlignment="1" applyProtection="1">
      <alignment horizontal="center" vertical="center" wrapText="1"/>
    </xf>
    <xf numFmtId="38" fontId="58" fillId="0" borderId="2" xfId="8" applyFont="1" applyFill="1" applyBorder="1" applyAlignment="1" applyProtection="1">
      <alignment horizontal="center" vertical="center"/>
    </xf>
    <xf numFmtId="38" fontId="58" fillId="0" borderId="3" xfId="8" applyFont="1" applyBorder="1" applyAlignment="1" applyProtection="1">
      <alignment horizontal="center" vertical="center"/>
    </xf>
    <xf numFmtId="38" fontId="58" fillId="0" borderId="93" xfId="8" applyFont="1" applyBorder="1" applyAlignment="1" applyProtection="1">
      <alignment horizontal="center" vertical="center"/>
    </xf>
    <xf numFmtId="38" fontId="6" fillId="0" borderId="93" xfId="8" applyFont="1" applyBorder="1" applyAlignment="1" applyProtection="1">
      <alignment horizontal="center" vertical="center" wrapText="1"/>
    </xf>
    <xf numFmtId="38" fontId="6" fillId="0" borderId="4" xfId="8" applyFont="1" applyBorder="1" applyAlignment="1" applyProtection="1">
      <alignment horizontal="center" vertical="center" wrapText="1"/>
    </xf>
    <xf numFmtId="38" fontId="6" fillId="0" borderId="10" xfId="8" applyFont="1" applyBorder="1" applyAlignment="1" applyProtection="1">
      <alignment horizontal="center" vertical="center"/>
    </xf>
    <xf numFmtId="38" fontId="6" fillId="0" borderId="11" xfId="8" applyFont="1" applyBorder="1" applyAlignment="1" applyProtection="1">
      <alignment horizontal="center" vertical="center"/>
    </xf>
    <xf numFmtId="38" fontId="6" fillId="0" borderId="94" xfId="8" applyFont="1" applyBorder="1" applyAlignment="1" applyProtection="1">
      <alignment horizontal="center" vertical="center"/>
    </xf>
    <xf numFmtId="38" fontId="6" fillId="0" borderId="98" xfId="8" applyFont="1" applyBorder="1" applyAlignment="1" applyProtection="1">
      <alignment horizontal="center" vertical="center"/>
    </xf>
    <xf numFmtId="38" fontId="6" fillId="0" borderId="90" xfId="8" applyFont="1" applyBorder="1" applyAlignment="1" applyProtection="1">
      <alignment horizontal="center" vertical="center"/>
    </xf>
    <xf numFmtId="38" fontId="6" fillId="0" borderId="85" xfId="8" applyFont="1" applyBorder="1" applyAlignment="1" applyProtection="1">
      <alignment horizontal="center" vertical="center"/>
    </xf>
    <xf numFmtId="38" fontId="14" fillId="0" borderId="3" xfId="8" applyFont="1" applyBorder="1" applyAlignment="1" applyProtection="1">
      <alignment horizontal="center" vertical="center" wrapText="1"/>
    </xf>
    <xf numFmtId="38" fontId="14" fillId="0" borderId="93" xfId="8" applyFont="1" applyBorder="1" applyAlignment="1" applyProtection="1">
      <alignment horizontal="center" vertical="center" wrapText="1"/>
    </xf>
    <xf numFmtId="38" fontId="14" fillId="0" borderId="4" xfId="8" applyFont="1" applyBorder="1" applyAlignment="1" applyProtection="1">
      <alignment horizontal="center" vertical="center" wrapText="1"/>
    </xf>
    <xf numFmtId="38" fontId="117" fillId="0" borderId="3" xfId="8" applyFont="1" applyFill="1" applyBorder="1" applyAlignment="1" applyProtection="1">
      <alignment vertical="center" shrinkToFit="1"/>
    </xf>
    <xf numFmtId="38" fontId="117" fillId="0" borderId="4" xfId="8" applyFont="1" applyFill="1" applyBorder="1" applyAlignment="1" applyProtection="1">
      <alignment vertical="center" shrinkToFit="1"/>
    </xf>
    <xf numFmtId="38" fontId="45" fillId="0" borderId="91" xfId="8" applyFont="1" applyFill="1" applyBorder="1" applyAlignment="1" applyProtection="1">
      <alignment horizontal="center" vertical="center" shrinkToFit="1"/>
    </xf>
    <xf numFmtId="38" fontId="45" fillId="0" borderId="136" xfId="8" applyFont="1" applyFill="1" applyBorder="1" applyAlignment="1" applyProtection="1">
      <alignment horizontal="center" vertical="center" shrinkToFit="1"/>
    </xf>
    <xf numFmtId="38" fontId="6" fillId="0" borderId="2" xfId="8" applyFont="1" applyBorder="1" applyAlignment="1" applyProtection="1">
      <alignment horizontal="center" vertical="center" wrapText="1"/>
    </xf>
    <xf numFmtId="49" fontId="45" fillId="2" borderId="3" xfId="8" applyNumberFormat="1" applyFont="1" applyFill="1" applyBorder="1" applyAlignment="1" applyProtection="1">
      <alignment horizontal="center" vertical="center" shrinkToFit="1"/>
      <protection locked="0"/>
    </xf>
    <xf numFmtId="49" fontId="45" fillId="2" borderId="93" xfId="8" applyNumberFormat="1" applyFont="1" applyFill="1" applyBorder="1" applyAlignment="1" applyProtection="1">
      <alignment horizontal="center" vertical="center" shrinkToFit="1"/>
      <protection locked="0"/>
    </xf>
    <xf numFmtId="38" fontId="60" fillId="0" borderId="2" xfId="8" applyFont="1" applyFill="1" applyBorder="1" applyAlignment="1" applyProtection="1">
      <alignment horizontal="center" vertical="center" wrapText="1"/>
    </xf>
    <xf numFmtId="49" fontId="45" fillId="4" borderId="3" xfId="8" applyNumberFormat="1" applyFont="1" applyFill="1" applyBorder="1" applyAlignment="1" applyProtection="1">
      <alignment horizontal="center" vertical="center" shrinkToFit="1"/>
      <protection locked="0"/>
    </xf>
    <xf numFmtId="49" fontId="45" fillId="4" borderId="93" xfId="8" applyNumberFormat="1" applyFont="1" applyFill="1" applyBorder="1" applyAlignment="1" applyProtection="1">
      <alignment horizontal="center" vertical="center" shrinkToFit="1"/>
      <protection locked="0"/>
    </xf>
    <xf numFmtId="38" fontId="14" fillId="0" borderId="93" xfId="8" applyFont="1" applyBorder="1" applyAlignment="1" applyProtection="1">
      <alignment horizontal="center" vertical="center"/>
    </xf>
    <xf numFmtId="38" fontId="14" fillId="0" borderId="4" xfId="8" applyFont="1" applyBorder="1" applyAlignment="1" applyProtection="1">
      <alignment horizontal="center" vertical="center"/>
    </xf>
    <xf numFmtId="38" fontId="14" fillId="0" borderId="15" xfId="8" applyFont="1" applyBorder="1" applyAlignment="1" applyProtection="1">
      <alignment horizontal="center" vertical="center" wrapText="1"/>
    </xf>
    <xf numFmtId="38" fontId="14" fillId="0" borderId="16" xfId="8" applyFont="1" applyBorder="1" applyAlignment="1" applyProtection="1">
      <alignment horizontal="center" vertical="center" wrapText="1"/>
    </xf>
    <xf numFmtId="38" fontId="6" fillId="0" borderId="5" xfId="8" applyFont="1" applyBorder="1" applyAlignment="1" applyProtection="1">
      <alignment horizontal="right"/>
    </xf>
    <xf numFmtId="38" fontId="6" fillId="0" borderId="15" xfId="8" applyFont="1" applyBorder="1" applyAlignment="1" applyProtection="1">
      <alignment horizontal="right"/>
    </xf>
    <xf numFmtId="38" fontId="6" fillId="0" borderId="16" xfId="8" applyFont="1" applyBorder="1" applyAlignment="1" applyProtection="1">
      <alignment horizontal="right"/>
    </xf>
    <xf numFmtId="38" fontId="6" fillId="0" borderId="10" xfId="8" applyFont="1" applyBorder="1" applyAlignment="1" applyProtection="1">
      <alignment horizontal="center" vertical="center" wrapText="1"/>
    </xf>
    <xf numFmtId="38" fontId="6" fillId="0" borderId="95" xfId="8" applyFont="1" applyBorder="1" applyAlignment="1" applyProtection="1">
      <alignment horizontal="center" vertical="center" wrapText="1"/>
    </xf>
    <xf numFmtId="38" fontId="6" fillId="0" borderId="11" xfId="8" applyFont="1" applyBorder="1" applyAlignment="1" applyProtection="1">
      <alignment horizontal="center" vertical="center" wrapText="1"/>
    </xf>
    <xf numFmtId="38" fontId="6" fillId="0" borderId="94" xfId="8" applyFont="1" applyBorder="1" applyAlignment="1" applyProtection="1">
      <alignment horizontal="center" vertical="center" wrapText="1"/>
    </xf>
    <xf numFmtId="38" fontId="6" fillId="0" borderId="0" xfId="8" applyFont="1" applyBorder="1" applyAlignment="1" applyProtection="1">
      <alignment horizontal="center" vertical="center" wrapText="1"/>
    </xf>
    <xf numFmtId="38" fontId="6" fillId="0" borderId="98" xfId="8" applyFont="1" applyBorder="1" applyAlignment="1" applyProtection="1">
      <alignment horizontal="center" vertical="center" wrapText="1"/>
    </xf>
    <xf numFmtId="38" fontId="6" fillId="0" borderId="5" xfId="8" applyFont="1" applyFill="1" applyBorder="1" applyAlignment="1" applyProtection="1">
      <alignment horizontal="center" vertical="center"/>
    </xf>
    <xf numFmtId="38" fontId="6" fillId="0" borderId="15" xfId="8" applyFont="1" applyFill="1" applyBorder="1" applyAlignment="1" applyProtection="1">
      <alignment horizontal="center" vertical="center"/>
    </xf>
    <xf numFmtId="38" fontId="6" fillId="0" borderId="16" xfId="8" applyFont="1" applyFill="1" applyBorder="1" applyAlignment="1" applyProtection="1">
      <alignment horizontal="center" vertical="center"/>
    </xf>
    <xf numFmtId="38" fontId="6" fillId="0" borderId="10" xfId="8" applyFont="1" applyFill="1" applyBorder="1" applyAlignment="1" applyProtection="1">
      <alignment horizontal="center" vertical="center"/>
    </xf>
    <xf numFmtId="38" fontId="6" fillId="0" borderId="95" xfId="8" applyFont="1" applyFill="1" applyBorder="1" applyAlignment="1" applyProtection="1">
      <alignment horizontal="center" vertical="center"/>
    </xf>
    <xf numFmtId="38" fontId="6" fillId="0" borderId="90" xfId="8" applyFont="1" applyFill="1" applyBorder="1" applyAlignment="1" applyProtection="1">
      <alignment horizontal="center" vertical="center"/>
    </xf>
    <xf numFmtId="38" fontId="6" fillId="0" borderId="1" xfId="8" applyFont="1" applyFill="1" applyBorder="1" applyAlignment="1" applyProtection="1">
      <alignment horizontal="center" vertical="center"/>
    </xf>
    <xf numFmtId="38" fontId="13" fillId="0" borderId="94" xfId="8" applyFont="1" applyFill="1" applyBorder="1" applyAlignment="1" applyProtection="1">
      <alignment horizontal="center" vertical="center"/>
    </xf>
    <xf numFmtId="38" fontId="13" fillId="0" borderId="98" xfId="8" applyFont="1" applyFill="1" applyBorder="1" applyAlignment="1" applyProtection="1">
      <alignment horizontal="center" vertical="center"/>
    </xf>
    <xf numFmtId="38" fontId="13" fillId="0" borderId="90" xfId="8" applyFont="1" applyFill="1" applyBorder="1" applyAlignment="1" applyProtection="1">
      <alignment horizontal="center" vertical="center"/>
    </xf>
    <xf numFmtId="38" fontId="13" fillId="0" borderId="85" xfId="8" applyFont="1" applyFill="1" applyBorder="1" applyAlignment="1" applyProtection="1">
      <alignment horizontal="center" vertical="center"/>
    </xf>
    <xf numFmtId="38" fontId="60" fillId="0" borderId="156" xfId="8" applyFont="1" applyFill="1" applyBorder="1" applyAlignment="1" applyProtection="1">
      <alignment horizontal="center" vertical="center" wrapText="1"/>
    </xf>
    <xf numFmtId="38" fontId="60" fillId="0" borderId="103" xfId="8" applyFont="1" applyFill="1" applyBorder="1" applyAlignment="1" applyProtection="1">
      <alignment horizontal="center" vertical="center" wrapText="1"/>
    </xf>
    <xf numFmtId="38" fontId="14" fillId="0" borderId="94" xfId="8" applyFont="1" applyBorder="1" applyAlignment="1" applyProtection="1">
      <alignment horizontal="center" vertical="center" wrapText="1"/>
    </xf>
    <xf numFmtId="38" fontId="14" fillId="0" borderId="90" xfId="8" applyFont="1" applyBorder="1" applyAlignment="1" applyProtection="1">
      <alignment horizontal="center" vertical="center" wrapText="1"/>
    </xf>
    <xf numFmtId="38" fontId="14" fillId="0" borderId="5" xfId="8" applyFont="1" applyFill="1" applyBorder="1" applyAlignment="1" applyProtection="1">
      <alignment horizontal="center" vertical="center" wrapText="1"/>
    </xf>
    <xf numFmtId="38" fontId="14" fillId="0" borderId="16" xfId="8" applyFont="1" applyFill="1" applyBorder="1" applyAlignment="1" applyProtection="1">
      <alignment horizontal="center" vertical="center" wrapText="1"/>
    </xf>
    <xf numFmtId="38" fontId="14" fillId="0" borderId="10" xfId="8" applyFont="1" applyFill="1" applyBorder="1" applyAlignment="1" applyProtection="1">
      <alignment horizontal="center" vertical="center" wrapText="1"/>
    </xf>
    <xf numFmtId="38" fontId="14" fillId="0" borderId="95" xfId="8" applyFont="1" applyFill="1" applyBorder="1" applyAlignment="1" applyProtection="1">
      <alignment horizontal="center" vertical="center" wrapText="1"/>
    </xf>
    <xf numFmtId="38" fontId="14" fillId="0" borderId="90" xfId="8" applyFont="1" applyFill="1" applyBorder="1" applyAlignment="1" applyProtection="1">
      <alignment horizontal="center" vertical="center" wrapText="1"/>
    </xf>
    <xf numFmtId="38" fontId="14" fillId="0" borderId="1" xfId="8" applyFont="1" applyFill="1" applyBorder="1" applyAlignment="1" applyProtection="1">
      <alignment horizontal="center" vertical="center" wrapText="1"/>
    </xf>
    <xf numFmtId="38" fontId="58" fillId="0" borderId="5" xfId="8" applyFont="1" applyFill="1" applyBorder="1" applyAlignment="1" applyProtection="1">
      <alignment horizontal="right"/>
    </xf>
    <xf numFmtId="38" fontId="58" fillId="0" borderId="15" xfId="8" applyFont="1" applyFill="1" applyBorder="1" applyAlignment="1" applyProtection="1">
      <alignment horizontal="right"/>
    </xf>
    <xf numFmtId="38" fontId="58" fillId="0" borderId="16" xfId="8" applyFont="1" applyFill="1" applyBorder="1" applyAlignment="1" applyProtection="1">
      <alignment horizontal="right"/>
    </xf>
    <xf numFmtId="38" fontId="60" fillId="0" borderId="10" xfId="8" applyFont="1" applyFill="1" applyBorder="1" applyAlignment="1" applyProtection="1">
      <alignment horizontal="center" vertical="center" wrapText="1"/>
    </xf>
    <xf numFmtId="38" fontId="60" fillId="0" borderId="90" xfId="8" applyFont="1" applyFill="1" applyBorder="1" applyAlignment="1" applyProtection="1">
      <alignment horizontal="center" vertical="center" wrapText="1"/>
    </xf>
    <xf numFmtId="38" fontId="5" fillId="0" borderId="0" xfId="8" applyFont="1" applyBorder="1" applyAlignment="1" applyProtection="1">
      <alignment horizontal="center" vertical="center" wrapText="1"/>
    </xf>
    <xf numFmtId="38" fontId="6" fillId="0" borderId="95" xfId="8" applyFont="1" applyBorder="1" applyAlignment="1" applyProtection="1">
      <alignment horizontal="center" vertical="center"/>
    </xf>
    <xf numFmtId="38" fontId="6" fillId="0" borderId="1" xfId="8" applyFont="1" applyBorder="1" applyAlignment="1" applyProtection="1">
      <alignment horizontal="center" vertical="center"/>
    </xf>
    <xf numFmtId="38" fontId="6" fillId="0" borderId="0" xfId="8" applyFont="1" applyBorder="1" applyAlignment="1" applyProtection="1">
      <alignment horizontal="center" vertical="center"/>
    </xf>
    <xf numFmtId="38" fontId="14" fillId="0" borderId="1" xfId="8" applyFont="1" applyBorder="1" applyAlignment="1" applyProtection="1">
      <alignment horizontal="center" vertical="center"/>
    </xf>
    <xf numFmtId="38" fontId="14" fillId="0" borderId="85" xfId="8" applyFont="1" applyBorder="1" applyAlignment="1" applyProtection="1">
      <alignment horizontal="center" vertical="center"/>
    </xf>
    <xf numFmtId="38" fontId="6" fillId="0" borderId="0" xfId="8" applyFont="1" applyAlignment="1" applyProtection="1">
      <alignment horizontal="left" vertical="center" wrapText="1"/>
    </xf>
    <xf numFmtId="38" fontId="6" fillId="0" borderId="3" xfId="8" applyFont="1" applyFill="1" applyBorder="1" applyAlignment="1" applyProtection="1">
      <alignment horizontal="right" vertical="center"/>
    </xf>
    <xf numFmtId="38" fontId="6" fillId="0" borderId="93" xfId="8" applyFont="1" applyFill="1" applyBorder="1" applyAlignment="1" applyProtection="1">
      <alignment horizontal="right" vertical="center"/>
    </xf>
    <xf numFmtId="38" fontId="6" fillId="0" borderId="4" xfId="8" applyFont="1" applyFill="1" applyBorder="1" applyAlignment="1" applyProtection="1">
      <alignment horizontal="right" vertical="center"/>
    </xf>
    <xf numFmtId="38" fontId="6" fillId="0" borderId="5" xfId="8" applyFont="1" applyBorder="1" applyAlignment="1" applyProtection="1">
      <alignment horizontal="right" vertical="center"/>
    </xf>
    <xf numFmtId="38" fontId="6" fillId="0" borderId="16" xfId="8" applyFont="1" applyBorder="1" applyAlignment="1" applyProtection="1">
      <alignment horizontal="right" vertical="center"/>
    </xf>
    <xf numFmtId="0" fontId="9" fillId="0" borderId="3" xfId="10" applyBorder="1" applyAlignment="1" applyProtection="1">
      <alignment horizontal="center" vertical="center" wrapText="1"/>
    </xf>
    <xf numFmtId="0" fontId="9" fillId="0" borderId="139" xfId="10" applyBorder="1" applyAlignment="1" applyProtection="1">
      <alignment horizontal="center" vertical="center"/>
    </xf>
    <xf numFmtId="0" fontId="9" fillId="0" borderId="5" xfId="10" applyBorder="1" applyAlignment="1" applyProtection="1">
      <alignment horizontal="center" vertical="center" textRotation="255"/>
    </xf>
    <xf numFmtId="0" fontId="9" fillId="0" borderId="15" xfId="10" applyBorder="1" applyAlignment="1" applyProtection="1">
      <alignment horizontal="center" vertical="center" textRotation="255"/>
    </xf>
    <xf numFmtId="0" fontId="9" fillId="0" borderId="16" xfId="10" applyBorder="1" applyAlignment="1" applyProtection="1">
      <alignment horizontal="center" vertical="center" textRotation="255"/>
    </xf>
    <xf numFmtId="0" fontId="9" fillId="0" borderId="5" xfId="10" applyBorder="1" applyAlignment="1" applyProtection="1">
      <alignment horizontal="center" vertical="center"/>
    </xf>
    <xf numFmtId="0" fontId="9" fillId="0" borderId="16" xfId="10" applyBorder="1" applyAlignment="1" applyProtection="1">
      <alignment horizontal="center" vertical="center"/>
    </xf>
    <xf numFmtId="0" fontId="11" fillId="0" borderId="5" xfId="10" applyFont="1" applyBorder="1" applyAlignment="1" applyProtection="1">
      <alignment horizontal="center" vertical="center" wrapText="1"/>
    </xf>
    <xf numFmtId="0" fontId="11" fillId="0" borderId="16" xfId="10" applyFont="1" applyBorder="1" applyAlignment="1" applyProtection="1">
      <alignment horizontal="center" vertical="center"/>
    </xf>
    <xf numFmtId="0" fontId="9" fillId="0" borderId="2" xfId="10" applyFont="1" applyFill="1" applyBorder="1" applyAlignment="1" applyProtection="1">
      <alignment horizontal="center" vertical="center" wrapText="1"/>
    </xf>
    <xf numFmtId="0" fontId="9" fillId="0" borderId="2" xfId="10" applyFont="1" applyFill="1" applyBorder="1" applyAlignment="1" applyProtection="1">
      <alignment horizontal="center" vertical="center"/>
    </xf>
    <xf numFmtId="0" fontId="9" fillId="0" borderId="2" xfId="10" applyBorder="1" applyAlignment="1" applyProtection="1">
      <alignment horizontal="center" vertical="center" wrapText="1"/>
    </xf>
    <xf numFmtId="0" fontId="9" fillId="0" borderId="2" xfId="10" applyBorder="1" applyAlignment="1" applyProtection="1">
      <alignment horizontal="center" vertical="center"/>
    </xf>
    <xf numFmtId="0" fontId="9" fillId="0" borderId="93" xfId="10" applyBorder="1" applyAlignment="1" applyProtection="1">
      <alignment horizontal="center" vertical="center" wrapText="1"/>
    </xf>
    <xf numFmtId="0" fontId="9" fillId="0" borderId="93" xfId="10" applyBorder="1" applyAlignment="1" applyProtection="1">
      <alignment horizontal="center" vertical="center"/>
    </xf>
    <xf numFmtId="38" fontId="9" fillId="2" borderId="2" xfId="8" applyFont="1" applyFill="1" applyBorder="1" applyAlignment="1" applyProtection="1">
      <alignment horizontal="right" vertical="center"/>
      <protection locked="0"/>
    </xf>
    <xf numFmtId="179" fontId="9" fillId="0" borderId="93" xfId="10" applyNumberFormat="1" applyBorder="1" applyAlignment="1" applyProtection="1">
      <alignment horizontal="right" vertical="center"/>
    </xf>
    <xf numFmtId="38" fontId="0" fillId="0" borderId="5" xfId="1" applyFont="1" applyBorder="1" applyAlignment="1" applyProtection="1">
      <alignment horizontal="center" vertical="center"/>
    </xf>
    <xf numFmtId="38" fontId="0" fillId="0" borderId="16" xfId="1" applyFont="1" applyBorder="1" applyAlignment="1" applyProtection="1">
      <alignment horizontal="center" vertical="center"/>
    </xf>
    <xf numFmtId="38" fontId="9" fillId="0" borderId="5" xfId="1" applyFont="1" applyFill="1" applyBorder="1" applyAlignment="1" applyProtection="1">
      <alignment vertical="center" wrapText="1"/>
    </xf>
    <xf numFmtId="38" fontId="9" fillId="0" borderId="16" xfId="1" applyFont="1" applyFill="1" applyBorder="1" applyAlignment="1" applyProtection="1">
      <alignment vertical="center" wrapText="1"/>
    </xf>
    <xf numFmtId="38" fontId="9" fillId="0" borderId="5" xfId="1" applyFont="1" applyFill="1" applyBorder="1" applyAlignment="1" applyProtection="1">
      <alignment vertical="center"/>
    </xf>
    <xf numFmtId="38" fontId="9" fillId="0" borderId="16" xfId="1" applyFont="1" applyFill="1" applyBorder="1" applyAlignment="1" applyProtection="1">
      <alignment vertical="center"/>
    </xf>
    <xf numFmtId="0" fontId="9" fillId="0" borderId="3" xfId="10" applyBorder="1" applyAlignment="1" applyProtection="1">
      <alignment horizontal="center" vertical="center"/>
    </xf>
    <xf numFmtId="0" fontId="9" fillId="2" borderId="141" xfId="10" applyFill="1" applyBorder="1" applyAlignment="1" applyProtection="1">
      <alignment horizontal="center" vertical="center"/>
      <protection locked="0"/>
    </xf>
    <xf numFmtId="0" fontId="9" fillId="2" borderId="93" xfId="10" applyFill="1" applyBorder="1" applyAlignment="1" applyProtection="1">
      <alignment horizontal="center" vertical="center"/>
      <protection locked="0"/>
    </xf>
    <xf numFmtId="0" fontId="9" fillId="2" borderId="4" xfId="10" applyFill="1" applyBorder="1" applyAlignment="1" applyProtection="1">
      <alignment horizontal="center" vertical="center"/>
      <protection locked="0"/>
    </xf>
    <xf numFmtId="38" fontId="0" fillId="0" borderId="5" xfId="1" applyFont="1" applyBorder="1" applyAlignment="1" applyProtection="1">
      <alignment horizontal="center" vertical="center" textRotation="255"/>
    </xf>
    <xf numFmtId="38" fontId="0" fillId="0" borderId="15" xfId="1" applyFont="1" applyBorder="1" applyAlignment="1" applyProtection="1">
      <alignment horizontal="center" vertical="center" textRotation="255"/>
    </xf>
    <xf numFmtId="38" fontId="0" fillId="0" borderId="16" xfId="1" applyFont="1" applyBorder="1" applyAlignment="1" applyProtection="1">
      <alignment horizontal="center" vertical="center" textRotation="255"/>
    </xf>
    <xf numFmtId="38" fontId="9" fillId="0" borderId="5" xfId="1" applyFont="1" applyFill="1" applyBorder="1" applyAlignment="1" applyProtection="1">
      <alignment horizontal="right" vertical="center"/>
    </xf>
    <xf numFmtId="38" fontId="9" fillId="0" borderId="16" xfId="1" applyFont="1" applyFill="1" applyBorder="1" applyAlignment="1" applyProtection="1">
      <alignment horizontal="right" vertical="center"/>
    </xf>
    <xf numFmtId="38" fontId="9" fillId="0" borderId="15" xfId="1" applyFont="1" applyFill="1" applyBorder="1" applyAlignment="1" applyProtection="1">
      <alignment horizontal="right" vertical="center"/>
    </xf>
    <xf numFmtId="38" fontId="40" fillId="9" borderId="25" xfId="1" applyFont="1" applyFill="1" applyBorder="1" applyAlignment="1" applyProtection="1">
      <alignment horizontal="right" vertical="center"/>
    </xf>
    <xf numFmtId="38" fontId="40" fillId="9" borderId="66" xfId="1" applyFont="1" applyFill="1" applyBorder="1" applyAlignment="1" applyProtection="1">
      <alignment horizontal="right" vertical="center"/>
    </xf>
    <xf numFmtId="38" fontId="0" fillId="0" borderId="2" xfId="1" applyFont="1" applyBorder="1" applyAlignment="1" applyProtection="1">
      <alignment horizontal="center" vertical="center"/>
    </xf>
    <xf numFmtId="38" fontId="36" fillId="9" borderId="53" xfId="1" applyFont="1" applyFill="1" applyBorder="1" applyAlignment="1" applyProtection="1">
      <alignment horizontal="center" vertical="center" wrapText="1"/>
    </xf>
    <xf numFmtId="38" fontId="36" fillId="9" borderId="54" xfId="1" applyFont="1" applyFill="1" applyBorder="1" applyAlignment="1" applyProtection="1">
      <alignment horizontal="center" vertical="center" wrapText="1"/>
    </xf>
    <xf numFmtId="38" fontId="36" fillId="9" borderId="56" xfId="1" applyFont="1" applyFill="1" applyBorder="1" applyAlignment="1" applyProtection="1">
      <alignment horizontal="center" vertical="center" wrapText="1"/>
    </xf>
    <xf numFmtId="38" fontId="36" fillId="9" borderId="57" xfId="1" applyFont="1" applyFill="1" applyBorder="1" applyAlignment="1" applyProtection="1">
      <alignment horizontal="center" vertical="center" wrapText="1"/>
    </xf>
    <xf numFmtId="38" fontId="9" fillId="0" borderId="9" xfId="1" applyFont="1" applyFill="1" applyBorder="1" applyAlignment="1" applyProtection="1">
      <alignment horizontal="center" vertical="center"/>
    </xf>
    <xf numFmtId="38" fontId="9" fillId="0" borderId="127" xfId="1" applyFont="1" applyFill="1" applyBorder="1" applyAlignment="1" applyProtection="1">
      <alignment horizontal="center" vertical="center"/>
    </xf>
    <xf numFmtId="38" fontId="9" fillId="0" borderId="143" xfId="1" applyFont="1" applyBorder="1" applyAlignment="1" applyProtection="1">
      <alignment horizontal="center" vertical="center"/>
    </xf>
    <xf numFmtId="38" fontId="9" fillId="0" borderId="144" xfId="1" applyFont="1" applyBorder="1" applyAlignment="1" applyProtection="1">
      <alignment horizontal="center" vertical="center"/>
    </xf>
    <xf numFmtId="0" fontId="6" fillId="0" borderId="2" xfId="5" applyFont="1" applyBorder="1" applyAlignment="1" applyProtection="1">
      <alignment horizontal="center" vertical="center"/>
    </xf>
    <xf numFmtId="0" fontId="6" fillId="0" borderId="3" xfId="5" applyFont="1" applyBorder="1" applyAlignment="1" applyProtection="1">
      <alignment horizontal="center" vertical="center"/>
    </xf>
    <xf numFmtId="0" fontId="6" fillId="0" borderId="93" xfId="5" applyFont="1" applyBorder="1" applyAlignment="1" applyProtection="1">
      <alignment horizontal="center" vertical="center"/>
    </xf>
    <xf numFmtId="0" fontId="81" fillId="0" borderId="0" xfId="5" applyFont="1" applyAlignment="1" applyProtection="1">
      <alignment horizontal="left" vertical="center" wrapText="1"/>
    </xf>
    <xf numFmtId="0" fontId="81" fillId="0" borderId="98" xfId="5" applyFont="1" applyBorder="1" applyAlignment="1" applyProtection="1">
      <alignment horizontal="left" vertical="center" wrapText="1"/>
    </xf>
    <xf numFmtId="0" fontId="5" fillId="10" borderId="53" xfId="0" applyFont="1" applyFill="1" applyBorder="1" applyAlignment="1" applyProtection="1">
      <alignment horizontal="center" vertical="center" wrapText="1"/>
    </xf>
    <xf numFmtId="0" fontId="5" fillId="10" borderId="54" xfId="0" applyFont="1" applyFill="1" applyBorder="1" applyAlignment="1" applyProtection="1">
      <alignment horizontal="center" vertical="center" wrapText="1"/>
    </xf>
    <xf numFmtId="0" fontId="5" fillId="10" borderId="55" xfId="0" applyFont="1" applyFill="1" applyBorder="1" applyAlignment="1" applyProtection="1">
      <alignment horizontal="center" vertical="center" wrapText="1"/>
    </xf>
    <xf numFmtId="38" fontId="5" fillId="10" borderId="56" xfId="0" applyNumberFormat="1" applyFont="1" applyFill="1" applyBorder="1" applyProtection="1">
      <alignment vertical="center"/>
    </xf>
    <xf numFmtId="38" fontId="5" fillId="10" borderId="57" xfId="0" applyNumberFormat="1" applyFont="1" applyFill="1" applyBorder="1" applyProtection="1">
      <alignment vertical="center"/>
    </xf>
    <xf numFmtId="38" fontId="5" fillId="10" borderId="58" xfId="0" applyNumberFormat="1" applyFont="1" applyFill="1" applyBorder="1" applyProtection="1">
      <alignment vertical="center"/>
    </xf>
    <xf numFmtId="38" fontId="5" fillId="10" borderId="87" xfId="0" applyNumberFormat="1" applyFont="1" applyFill="1" applyBorder="1" applyProtection="1">
      <alignment vertical="center"/>
    </xf>
    <xf numFmtId="38" fontId="5" fillId="10" borderId="8" xfId="0" applyNumberFormat="1" applyFont="1" applyFill="1" applyBorder="1" applyProtection="1">
      <alignment vertical="center"/>
    </xf>
    <xf numFmtId="38" fontId="5" fillId="10" borderId="124" xfId="0" applyNumberFormat="1" applyFont="1" applyFill="1" applyBorder="1" applyProtection="1">
      <alignment vertical="center"/>
    </xf>
    <xf numFmtId="0" fontId="74" fillId="0" borderId="94" xfId="0" applyFont="1" applyBorder="1" applyAlignment="1" applyProtection="1">
      <alignment horizontal="center" vertical="center" wrapText="1"/>
    </xf>
    <xf numFmtId="0" fontId="74" fillId="0" borderId="0" xfId="0" applyFont="1" applyAlignment="1" applyProtection="1">
      <alignment horizontal="center" vertical="center" wrapText="1"/>
    </xf>
    <xf numFmtId="0" fontId="6" fillId="0" borderId="94" xfId="0" applyFont="1" applyFill="1" applyBorder="1" applyAlignment="1" applyProtection="1">
      <alignment horizontal="left" vertical="center" wrapText="1"/>
    </xf>
    <xf numFmtId="0" fontId="6" fillId="0" borderId="0" xfId="0" applyFont="1" applyFill="1" applyAlignment="1" applyProtection="1">
      <alignment horizontal="left" vertical="center" wrapText="1"/>
    </xf>
    <xf numFmtId="38" fontId="6" fillId="0" borderId="3" xfId="1" applyFont="1" applyBorder="1" applyAlignment="1" applyProtection="1">
      <alignment horizontal="center" vertical="center"/>
    </xf>
    <xf numFmtId="38" fontId="6" fillId="0" borderId="93" xfId="1" applyFont="1" applyBorder="1" applyAlignment="1" applyProtection="1">
      <alignment horizontal="center" vertical="center"/>
    </xf>
    <xf numFmtId="38" fontId="6" fillId="0" borderId="4" xfId="1" applyFont="1" applyBorder="1" applyAlignment="1" applyProtection="1">
      <alignment horizontal="center" vertical="center"/>
    </xf>
    <xf numFmtId="0" fontId="6" fillId="0" borderId="2" xfId="0" applyFont="1" applyBorder="1" applyAlignment="1" applyProtection="1">
      <alignment horizontal="right" vertical="center"/>
    </xf>
    <xf numFmtId="0" fontId="6" fillId="0" borderId="94" xfId="0" applyFont="1" applyBorder="1" applyAlignment="1" applyProtection="1">
      <alignment horizontal="left" vertical="center" wrapText="1"/>
    </xf>
    <xf numFmtId="0" fontId="6" fillId="0" borderId="0" xfId="0" applyFont="1" applyAlignment="1" applyProtection="1">
      <alignment horizontal="left" vertical="center" wrapText="1"/>
    </xf>
    <xf numFmtId="38" fontId="6" fillId="0" borderId="2" xfId="1" applyFont="1" applyBorder="1" applyAlignment="1" applyProtection="1">
      <alignment horizontal="center" vertical="center"/>
    </xf>
    <xf numFmtId="38" fontId="58" fillId="0" borderId="3" xfId="1" applyFont="1" applyBorder="1" applyAlignment="1" applyProtection="1">
      <alignment horizontal="center" vertical="center"/>
    </xf>
    <xf numFmtId="38" fontId="58" fillId="0" borderId="93" xfId="1" applyFont="1" applyBorder="1" applyAlignment="1" applyProtection="1">
      <alignment horizontal="center" vertical="center"/>
    </xf>
    <xf numFmtId="38" fontId="58" fillId="0" borderId="4" xfId="1" applyFont="1" applyBorder="1" applyAlignment="1" applyProtection="1">
      <alignment horizontal="center" vertical="center"/>
    </xf>
    <xf numFmtId="38" fontId="6" fillId="0" borderId="3" xfId="1" applyFont="1" applyBorder="1" applyAlignment="1" applyProtection="1">
      <alignment horizontal="right" vertical="center"/>
    </xf>
    <xf numFmtId="38" fontId="6" fillId="0" borderId="93" xfId="1" applyFont="1" applyBorder="1" applyAlignment="1" applyProtection="1">
      <alignment horizontal="right" vertical="center"/>
    </xf>
    <xf numFmtId="38" fontId="6" fillId="0" borderId="4" xfId="1" applyFont="1" applyBorder="1" applyAlignment="1" applyProtection="1">
      <alignment horizontal="right" vertical="center"/>
    </xf>
    <xf numFmtId="38" fontId="58" fillId="0" borderId="3" xfId="8" applyFont="1" applyFill="1" applyBorder="1" applyAlignment="1" applyProtection="1">
      <alignment horizontal="right" vertical="center"/>
    </xf>
    <xf numFmtId="38" fontId="58" fillId="0" borderId="4" xfId="8" applyFont="1" applyFill="1" applyBorder="1" applyAlignment="1" applyProtection="1">
      <alignment horizontal="right" vertical="center"/>
    </xf>
    <xf numFmtId="38" fontId="6" fillId="0" borderId="2" xfId="1" applyFont="1" applyFill="1" applyBorder="1" applyAlignment="1" applyProtection="1">
      <alignment horizontal="center" vertical="center" wrapText="1"/>
    </xf>
    <xf numFmtId="38" fontId="58" fillId="0" borderId="2" xfId="8" applyFont="1" applyFill="1" applyBorder="1" applyAlignment="1" applyProtection="1">
      <alignment horizontal="right" vertical="center"/>
    </xf>
    <xf numFmtId="38" fontId="6" fillId="0" borderId="3" xfId="1" applyFont="1" applyFill="1" applyBorder="1" applyAlignment="1" applyProtection="1">
      <alignment horizontal="right" vertical="center"/>
    </xf>
    <xf numFmtId="38" fontId="6" fillId="0" borderId="93" xfId="1" applyFont="1" applyFill="1" applyBorder="1" applyAlignment="1" applyProtection="1">
      <alignment horizontal="right" vertical="center"/>
    </xf>
    <xf numFmtId="38" fontId="6" fillId="0" borderId="4" xfId="1" applyFont="1" applyFill="1" applyBorder="1" applyAlignment="1" applyProtection="1">
      <alignment horizontal="right" vertical="center"/>
    </xf>
    <xf numFmtId="38" fontId="58" fillId="0" borderId="5" xfId="8" applyFont="1" applyFill="1" applyBorder="1" applyAlignment="1" applyProtection="1">
      <alignment horizontal="right" vertical="center"/>
    </xf>
    <xf numFmtId="38" fontId="58" fillId="0" borderId="15" xfId="8" applyFont="1" applyFill="1" applyBorder="1" applyAlignment="1" applyProtection="1">
      <alignment horizontal="right" vertical="center"/>
    </xf>
    <xf numFmtId="38" fontId="58" fillId="0" borderId="16" xfId="8" applyFont="1" applyFill="1" applyBorder="1" applyAlignment="1" applyProtection="1">
      <alignment horizontal="right" vertical="center"/>
    </xf>
    <xf numFmtId="38" fontId="58" fillId="0" borderId="2" xfId="1" applyFont="1" applyBorder="1" applyAlignment="1" applyProtection="1">
      <alignment horizontal="center" wrapText="1"/>
    </xf>
    <xf numFmtId="38" fontId="58" fillId="2" borderId="2" xfId="1" applyFont="1" applyFill="1" applyBorder="1" applyAlignment="1" applyProtection="1">
      <alignment horizontal="center" wrapText="1" shrinkToFit="1"/>
      <protection locked="0"/>
    </xf>
    <xf numFmtId="0" fontId="84" fillId="0" borderId="0" xfId="0" applyFont="1" applyAlignment="1" applyProtection="1">
      <alignment horizontal="left" vertical="center"/>
    </xf>
    <xf numFmtId="38" fontId="58" fillId="4" borderId="5" xfId="1" applyFont="1" applyFill="1" applyBorder="1" applyAlignment="1" applyProtection="1">
      <alignment horizontal="center" vertical="center"/>
      <protection locked="0"/>
    </xf>
    <xf numFmtId="38" fontId="58" fillId="4" borderId="15" xfId="1" applyFont="1" applyFill="1" applyBorder="1" applyAlignment="1" applyProtection="1">
      <alignment horizontal="center" vertical="center"/>
      <protection locked="0"/>
    </xf>
    <xf numFmtId="38" fontId="58" fillId="4" borderId="16" xfId="1" applyFont="1" applyFill="1" applyBorder="1" applyAlignment="1" applyProtection="1">
      <alignment horizontal="center" vertical="center"/>
      <protection locked="0"/>
    </xf>
    <xf numFmtId="38" fontId="58" fillId="0" borderId="5" xfId="8" applyFont="1" applyFill="1" applyBorder="1" applyAlignment="1" applyProtection="1">
      <alignment horizontal="center" vertical="center"/>
    </xf>
    <xf numFmtId="38" fontId="58" fillId="0" borderId="15" xfId="8" applyFont="1" applyFill="1" applyBorder="1" applyAlignment="1" applyProtection="1">
      <alignment horizontal="center" vertical="center"/>
    </xf>
    <xf numFmtId="38" fontId="58" fillId="0" borderId="16" xfId="8" applyFont="1" applyFill="1" applyBorder="1" applyAlignment="1" applyProtection="1">
      <alignment horizontal="center" vertical="center"/>
    </xf>
    <xf numFmtId="38" fontId="75" fillId="0" borderId="5" xfId="8" applyFont="1" applyFill="1" applyBorder="1" applyAlignment="1" applyProtection="1">
      <alignment horizontal="center" vertical="center"/>
    </xf>
    <xf numFmtId="38" fontId="75" fillId="0" borderId="15" xfId="8" applyFont="1" applyFill="1" applyBorder="1" applyAlignment="1" applyProtection="1">
      <alignment horizontal="center" vertical="center"/>
    </xf>
    <xf numFmtId="38" fontId="75" fillId="0" borderId="16" xfId="8" applyFont="1" applyFill="1" applyBorder="1" applyAlignment="1" applyProtection="1">
      <alignment horizontal="center" vertical="center"/>
    </xf>
    <xf numFmtId="0" fontId="6" fillId="0" borderId="2" xfId="0" applyFont="1" applyBorder="1" applyAlignment="1" applyProtection="1">
      <alignment horizontal="center" vertical="center" wrapText="1" shrinkToFit="1"/>
    </xf>
    <xf numFmtId="0" fontId="6" fillId="2" borderId="2" xfId="0" applyFont="1" applyFill="1" applyBorder="1" applyAlignment="1" applyProtection="1">
      <alignment horizontal="center" vertical="center"/>
      <protection locked="0"/>
    </xf>
    <xf numFmtId="0" fontId="5" fillId="0" borderId="16" xfId="6" applyFont="1" applyBorder="1" applyAlignment="1" applyProtection="1">
      <alignment horizontal="center" vertical="center"/>
    </xf>
    <xf numFmtId="0" fontId="6" fillId="0" borderId="16" xfId="6" applyFont="1" applyFill="1" applyBorder="1" applyAlignment="1" applyProtection="1">
      <alignment horizontal="center" vertical="center"/>
    </xf>
    <xf numFmtId="0" fontId="6" fillId="0" borderId="2" xfId="6" applyFont="1" applyFill="1" applyBorder="1" applyAlignment="1" applyProtection="1">
      <alignment horizontal="center" vertical="center"/>
    </xf>
    <xf numFmtId="0" fontId="8" fillId="3" borderId="2" xfId="6" applyFont="1" applyFill="1" applyBorder="1" applyAlignment="1" applyProtection="1">
      <alignment horizontal="center" vertical="center"/>
    </xf>
    <xf numFmtId="38" fontId="58" fillId="3" borderId="3" xfId="1" applyFont="1" applyFill="1" applyBorder="1" applyAlignment="1" applyProtection="1">
      <alignment horizontal="right" vertical="center"/>
    </xf>
    <xf numFmtId="38" fontId="58" fillId="3" borderId="93" xfId="1" applyFont="1" applyFill="1" applyBorder="1" applyAlignment="1" applyProtection="1">
      <alignment horizontal="right" vertical="center"/>
    </xf>
    <xf numFmtId="38" fontId="58" fillId="3" borderId="4" xfId="1" applyFont="1" applyFill="1" applyBorder="1" applyAlignment="1" applyProtection="1">
      <alignment horizontal="right" vertical="center"/>
    </xf>
    <xf numFmtId="0" fontId="6" fillId="0" borderId="0" xfId="0" applyFont="1" applyBorder="1" applyAlignment="1" applyProtection="1">
      <alignment horizontal="left" vertical="center" wrapText="1"/>
    </xf>
    <xf numFmtId="0" fontId="81" fillId="0" borderId="6" xfId="0" applyFont="1" applyBorder="1" applyAlignment="1" applyProtection="1">
      <alignment horizontal="center" vertical="center" wrapText="1"/>
    </xf>
    <xf numFmtId="0" fontId="81" fillId="0" borderId="39" xfId="0" applyFont="1" applyBorder="1" applyAlignment="1" applyProtection="1">
      <alignment horizontal="center" vertical="center" wrapText="1"/>
    </xf>
    <xf numFmtId="0" fontId="6" fillId="0" borderId="2" xfId="0" applyFont="1" applyBorder="1" applyAlignment="1" applyProtection="1">
      <alignment horizontal="center" vertical="center"/>
    </xf>
    <xf numFmtId="38" fontId="6" fillId="0" borderId="2" xfId="8" applyFont="1" applyBorder="1" applyAlignment="1" applyProtection="1">
      <alignment horizontal="right" vertical="center"/>
    </xf>
    <xf numFmtId="38" fontId="6" fillId="0" borderId="2" xfId="1" applyFont="1" applyFill="1" applyBorder="1" applyAlignment="1" applyProtection="1">
      <alignment horizontal="center" vertical="center"/>
    </xf>
    <xf numFmtId="38" fontId="58" fillId="0" borderId="2" xfId="1" applyFont="1" applyBorder="1" applyAlignment="1" applyProtection="1">
      <alignment horizontal="center" vertical="center"/>
    </xf>
    <xf numFmtId="38" fontId="6" fillId="3" borderId="2" xfId="8" applyFont="1" applyFill="1" applyBorder="1" applyAlignment="1" applyProtection="1">
      <alignment horizontal="right" vertical="center"/>
    </xf>
    <xf numFmtId="38" fontId="58" fillId="0" borderId="3" xfId="1" applyFont="1" applyFill="1" applyBorder="1" applyAlignment="1" applyProtection="1">
      <alignment horizontal="right" vertical="center"/>
    </xf>
    <xf numFmtId="38" fontId="58" fillId="0" borderId="93" xfId="1" applyFont="1" applyFill="1" applyBorder="1" applyAlignment="1" applyProtection="1">
      <alignment horizontal="right" vertical="center"/>
    </xf>
    <xf numFmtId="38" fontId="58" fillId="0" borderId="4" xfId="1" applyFont="1" applyFill="1" applyBorder="1" applyAlignment="1" applyProtection="1">
      <alignment horizontal="right" vertical="center"/>
    </xf>
    <xf numFmtId="38" fontId="6" fillId="0" borderId="3" xfId="1" applyFont="1" applyFill="1" applyBorder="1" applyAlignment="1" applyProtection="1">
      <alignment horizontal="center"/>
    </xf>
    <xf numFmtId="38" fontId="6" fillId="0" borderId="93" xfId="1" applyFont="1" applyFill="1" applyBorder="1" applyAlignment="1" applyProtection="1">
      <alignment horizontal="center"/>
    </xf>
    <xf numFmtId="38" fontId="6" fillId="0" borderId="118" xfId="1" applyFont="1" applyBorder="1" applyAlignment="1" applyProtection="1">
      <alignment horizontal="center" vertical="center" shrinkToFit="1"/>
    </xf>
    <xf numFmtId="38" fontId="58" fillId="2" borderId="5" xfId="1" applyFont="1" applyFill="1" applyBorder="1" applyAlignment="1" applyProtection="1">
      <alignment horizontal="center" vertical="center" shrinkToFit="1"/>
      <protection locked="0"/>
    </xf>
    <xf numFmtId="38" fontId="58" fillId="2" borderId="15" xfId="1" applyFont="1" applyFill="1" applyBorder="1" applyAlignment="1" applyProtection="1">
      <alignment horizontal="center" vertical="center" shrinkToFit="1"/>
      <protection locked="0"/>
    </xf>
    <xf numFmtId="38" fontId="58" fillId="2" borderId="115" xfId="1" applyFont="1" applyFill="1" applyBorder="1" applyAlignment="1" applyProtection="1">
      <alignment horizontal="center" vertical="center" shrinkToFit="1"/>
      <protection locked="0"/>
    </xf>
    <xf numFmtId="58" fontId="58" fillId="2" borderId="2" xfId="1" applyNumberFormat="1" applyFont="1" applyFill="1" applyBorder="1" applyAlignment="1" applyProtection="1">
      <alignment horizontal="center"/>
      <protection locked="0"/>
    </xf>
    <xf numFmtId="179" fontId="58" fillId="0" borderId="91" xfId="1" applyNumberFormat="1" applyFont="1" applyFill="1" applyBorder="1" applyAlignment="1" applyProtection="1">
      <alignment horizontal="right" vertical="center"/>
    </xf>
    <xf numFmtId="179" fontId="58" fillId="0" borderId="110" xfId="1" applyNumberFormat="1" applyFont="1" applyFill="1" applyBorder="1" applyAlignment="1" applyProtection="1">
      <alignment horizontal="right" vertical="center"/>
    </xf>
    <xf numFmtId="38" fontId="6" fillId="2" borderId="10" xfId="1" applyFont="1" applyFill="1" applyBorder="1" applyAlignment="1" applyProtection="1">
      <alignment horizontal="center" vertical="top" wrapText="1"/>
      <protection locked="0"/>
    </xf>
    <xf numFmtId="38" fontId="6" fillId="2" borderId="95" xfId="1" applyFont="1" applyFill="1" applyBorder="1" applyAlignment="1" applyProtection="1">
      <alignment horizontal="center" vertical="top" wrapText="1"/>
      <protection locked="0"/>
    </xf>
    <xf numFmtId="38" fontId="6" fillId="2" borderId="11" xfId="1" applyFont="1" applyFill="1" applyBorder="1" applyAlignment="1" applyProtection="1">
      <alignment horizontal="center" vertical="top" wrapText="1"/>
      <protection locked="0"/>
    </xf>
    <xf numFmtId="38" fontId="6" fillId="2" borderId="90" xfId="1" applyFont="1" applyFill="1" applyBorder="1" applyAlignment="1" applyProtection="1">
      <alignment horizontal="center" vertical="top" wrapText="1"/>
      <protection locked="0"/>
    </xf>
    <xf numFmtId="38" fontId="6" fillId="2" borderId="1" xfId="1" applyFont="1" applyFill="1" applyBorder="1" applyAlignment="1" applyProtection="1">
      <alignment horizontal="center" vertical="top" wrapText="1"/>
      <protection locked="0"/>
    </xf>
    <xf numFmtId="38" fontId="6" fillId="2" borderId="85" xfId="1" applyFont="1" applyFill="1" applyBorder="1" applyAlignment="1" applyProtection="1">
      <alignment horizontal="center" vertical="top" wrapText="1"/>
      <protection locked="0"/>
    </xf>
    <xf numFmtId="38" fontId="6" fillId="0" borderId="0" xfId="1" applyFont="1" applyAlignment="1" applyProtection="1">
      <alignment horizontal="right" vertical="center"/>
    </xf>
    <xf numFmtId="38" fontId="58" fillId="0" borderId="0" xfId="1" applyFont="1" applyAlignment="1" applyProtection="1">
      <alignment horizontal="right" vertical="center"/>
    </xf>
    <xf numFmtId="38" fontId="58" fillId="0" borderId="98" xfId="1" applyFont="1" applyBorder="1" applyAlignment="1" applyProtection="1">
      <alignment horizontal="right" vertical="center"/>
    </xf>
    <xf numFmtId="38" fontId="58" fillId="2" borderId="2" xfId="8" applyFont="1" applyFill="1" applyBorder="1" applyAlignment="1" applyProtection="1">
      <alignment horizontal="right" vertical="center"/>
      <protection locked="0"/>
    </xf>
    <xf numFmtId="38" fontId="58" fillId="2" borderId="3" xfId="1" applyFont="1" applyFill="1" applyBorder="1" applyAlignment="1" applyProtection="1">
      <alignment horizontal="right" vertical="center"/>
      <protection locked="0"/>
    </xf>
    <xf numFmtId="38" fontId="58" fillId="2" borderId="4" xfId="1" applyFont="1" applyFill="1" applyBorder="1" applyAlignment="1" applyProtection="1">
      <alignment horizontal="right" vertical="center"/>
      <protection locked="0"/>
    </xf>
    <xf numFmtId="38" fontId="58" fillId="0" borderId="2" xfId="1" applyFont="1" applyFill="1" applyBorder="1" applyAlignment="1" applyProtection="1">
      <alignment horizontal="right" vertical="center"/>
    </xf>
    <xf numFmtId="38" fontId="6" fillId="0" borderId="2" xfId="1" applyFont="1" applyBorder="1" applyAlignment="1" applyProtection="1">
      <alignment horizontal="center" vertical="center" wrapText="1"/>
    </xf>
    <xf numFmtId="38" fontId="6" fillId="0" borderId="3" xfId="1" applyFont="1" applyBorder="1" applyAlignment="1" applyProtection="1">
      <alignment horizontal="center" vertical="center" wrapText="1"/>
    </xf>
    <xf numFmtId="38" fontId="6" fillId="0" borderId="4" xfId="1" applyFont="1" applyBorder="1" applyAlignment="1" applyProtection="1">
      <alignment horizontal="center" vertical="center" wrapText="1"/>
    </xf>
    <xf numFmtId="38" fontId="13" fillId="0" borderId="2" xfId="1" applyFont="1" applyBorder="1" applyAlignment="1" applyProtection="1">
      <alignment horizontal="center" vertical="center" wrapText="1"/>
    </xf>
    <xf numFmtId="38" fontId="6" fillId="0" borderId="3" xfId="1" applyFont="1" applyFill="1" applyBorder="1" applyAlignment="1" applyProtection="1">
      <alignment horizontal="center" vertical="center"/>
    </xf>
    <xf numFmtId="38" fontId="6" fillId="0" borderId="4" xfId="1" applyFont="1" applyFill="1" applyBorder="1" applyAlignment="1" applyProtection="1">
      <alignment horizontal="center" vertical="center"/>
    </xf>
    <xf numFmtId="38" fontId="6" fillId="0" borderId="3" xfId="1" applyFont="1" applyFill="1" applyBorder="1" applyAlignment="1" applyProtection="1">
      <alignment horizontal="center" vertical="center" wrapText="1"/>
    </xf>
    <xf numFmtId="38" fontId="6" fillId="0" borderId="4" xfId="1" applyFont="1" applyFill="1" applyBorder="1" applyAlignment="1" applyProtection="1">
      <alignment horizontal="center" vertical="center" wrapText="1"/>
    </xf>
    <xf numFmtId="38" fontId="19" fillId="0" borderId="2" xfId="1" applyFont="1" applyBorder="1" applyAlignment="1" applyProtection="1">
      <alignment horizontal="center" vertical="center" wrapText="1"/>
    </xf>
  </cellXfs>
  <cellStyles count="15">
    <cellStyle name="パーセント" xfId="11" builtinId="5"/>
    <cellStyle name="パーセント 2" xfId="12"/>
    <cellStyle name="ハイパーリンク" xfId="4" builtinId="8"/>
    <cellStyle name="桁区切り" xfId="8" builtinId="6"/>
    <cellStyle name="桁区切り 2" xfId="14"/>
    <cellStyle name="桁区切り 2 3" xfId="1"/>
    <cellStyle name="桁区切り 3 2" xfId="3"/>
    <cellStyle name="標準" xfId="0" builtinId="0"/>
    <cellStyle name="標準 13" xfId="10"/>
    <cellStyle name="標準 2" xfId="7"/>
    <cellStyle name="標準 3" xfId="5"/>
    <cellStyle name="標準 4 2" xfId="9"/>
    <cellStyle name="標準 5" xfId="6"/>
    <cellStyle name="標準 6" xfId="2"/>
    <cellStyle name="標準 6 2" xfId="13"/>
  </cellStyles>
  <dxfs count="173">
    <dxf>
      <fill>
        <patternFill>
          <bgColor rgb="FFFF0000"/>
        </patternFill>
      </fill>
    </dxf>
    <dxf>
      <fill>
        <patternFill patternType="none">
          <bgColor auto="1"/>
        </patternFill>
      </fill>
    </dxf>
    <dxf>
      <fill>
        <patternFill patternType="none">
          <bgColor auto="1"/>
        </patternFill>
      </fill>
    </dxf>
    <dxf>
      <fill>
        <patternFill>
          <bgColor rgb="FFFF0000"/>
        </patternFill>
      </fill>
    </dxf>
    <dxf>
      <fill>
        <patternFill patternType="none">
          <bgColor auto="1"/>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none">
          <bgColor auto="1"/>
        </patternFill>
      </fill>
    </dxf>
    <dxf>
      <fill>
        <patternFill patternType="none">
          <bgColor auto="1"/>
        </patternFill>
      </fill>
    </dxf>
    <dxf>
      <fill>
        <patternFill>
          <bgColor rgb="FFFF0000"/>
        </patternFill>
      </fill>
    </dxf>
    <dxf>
      <fill>
        <patternFill patternType="none">
          <bgColor auto="1"/>
        </patternFill>
      </fill>
    </dxf>
    <dxf>
      <fill>
        <patternFill>
          <bgColor rgb="FFFF0000"/>
        </patternFill>
      </fill>
    </dxf>
    <dxf>
      <fill>
        <patternFill>
          <bgColor rgb="FFFF000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0000"/>
        </patternFill>
      </fill>
    </dxf>
    <dxf>
      <fill>
        <patternFill>
          <bgColor rgb="FFFF000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0000"/>
        </patternFill>
      </fill>
    </dxf>
    <dxf>
      <fill>
        <patternFill>
          <bgColor rgb="FFFF000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0000"/>
        </patternFill>
      </fill>
    </dxf>
    <dxf>
      <fill>
        <patternFill patternType="none">
          <bgColor auto="1"/>
        </patternFill>
      </fill>
    </dxf>
    <dxf>
      <fill>
        <patternFill>
          <bgColor rgb="FFFF0000"/>
        </patternFill>
      </fill>
    </dxf>
    <dxf>
      <fill>
        <patternFill patternType="none">
          <bgColor auto="1"/>
        </patternFill>
      </fill>
    </dxf>
    <dxf>
      <fill>
        <patternFill>
          <bgColor rgb="FFFF0000"/>
        </patternFill>
      </fill>
    </dxf>
    <dxf>
      <fill>
        <patternFill patternType="none">
          <bgColor auto="1"/>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patternType="none">
          <bgColor auto="1"/>
        </patternFill>
      </fill>
    </dxf>
    <dxf>
      <fill>
        <patternFill>
          <bgColor rgb="FFFF0000"/>
        </patternFill>
      </fill>
    </dxf>
    <dxf>
      <fill>
        <patternFill patternType="none">
          <bgColor auto="1"/>
        </patternFill>
      </fill>
    </dxf>
    <dxf>
      <fill>
        <patternFill>
          <bgColor theme="1"/>
        </patternFill>
      </fill>
    </dxf>
    <dxf>
      <fill>
        <patternFill>
          <bgColor theme="1"/>
        </patternFill>
      </fill>
    </dxf>
    <dxf>
      <fill>
        <patternFill>
          <bgColor rgb="FFFF0000"/>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FF0000"/>
      </font>
    </dxf>
    <dxf>
      <font>
        <color auto="1"/>
      </font>
      <fill>
        <patternFill patternType="solid">
          <fgColor auto="1"/>
          <bgColor rgb="FFFF0000"/>
        </patternFill>
      </fill>
    </dxf>
    <dxf>
      <fill>
        <patternFill>
          <bgColor rgb="FFFF0000"/>
        </patternFill>
      </fill>
    </dxf>
    <dxf>
      <font>
        <color rgb="FF9C0006"/>
      </font>
      <fill>
        <patternFill>
          <bgColor rgb="FFFFC7CE"/>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99"/>
      <color rgb="FFFFFF66"/>
      <color rgb="FF66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dr:oneCellAnchor>
    <xdr:from>
      <xdr:col>23</xdr:col>
      <xdr:colOff>87086</xdr:colOff>
      <xdr:row>0</xdr:row>
      <xdr:rowOff>32656</xdr:rowOff>
    </xdr:from>
    <xdr:ext cx="4528457" cy="7685315"/>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13367657" y="32656"/>
          <a:ext cx="4528457" cy="7685315"/>
        </a:xfrm>
        <a:prstGeom prst="rect">
          <a:avLst/>
        </a:prstGeom>
        <a:solidFill>
          <a:schemeClr val="bg1"/>
        </a:solidFill>
        <a:ln w="28575">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endParaRPr kumimoji="1" lang="en-US" altLang="ja-JP" sz="1400" b="1">
            <a:solidFill>
              <a:srgbClr val="FF0000"/>
            </a:solidFill>
            <a:latin typeface="+mn-ea"/>
            <a:ea typeface="+mn-ea"/>
          </a:endParaRPr>
        </a:p>
        <a:p>
          <a:pPr algn="ctr"/>
          <a:r>
            <a:rPr kumimoji="1" lang="ja-JP" altLang="en-US" sz="1600" b="1">
              <a:solidFill>
                <a:srgbClr val="FF0000"/>
              </a:solidFill>
              <a:latin typeface="+mn-ea"/>
              <a:ea typeface="+mn-ea"/>
            </a:rPr>
            <a:t>■年齢別配置基準について■</a:t>
          </a:r>
          <a:endParaRPr kumimoji="1" lang="en-US" altLang="ja-JP" sz="1600" b="1">
            <a:solidFill>
              <a:srgbClr val="FF0000"/>
            </a:solidFill>
            <a:latin typeface="+mn-ea"/>
            <a:ea typeface="+mn-ea"/>
          </a:endParaRPr>
        </a:p>
        <a:p>
          <a:pPr algn="ctr"/>
          <a:endParaRPr kumimoji="1" lang="en-US" altLang="ja-JP" sz="1600" b="1">
            <a:solidFill>
              <a:srgbClr val="FF0000"/>
            </a:solidFill>
            <a:latin typeface="+mn-ea"/>
            <a:ea typeface="+mn-ea"/>
          </a:endParaRPr>
        </a:p>
        <a:p>
          <a:pPr algn="ctr"/>
          <a:r>
            <a:rPr kumimoji="1" lang="ja-JP" altLang="en-US" sz="1600" b="1">
              <a:solidFill>
                <a:srgbClr val="FF0000"/>
              </a:solidFill>
              <a:latin typeface="+mn-ea"/>
              <a:ea typeface="+mn-ea"/>
            </a:rPr>
            <a:t>年齢別配置基準に係る職員には番号を付して「担当業務」に入力し、各月の年齢別配置基準を常勤換算値ベースで充足するよう配置してください。</a:t>
          </a:r>
          <a:endParaRPr kumimoji="1" lang="en-US" altLang="ja-JP" sz="1600" b="1">
            <a:solidFill>
              <a:srgbClr val="FF0000"/>
            </a:solidFill>
            <a:latin typeface="+mn-ea"/>
            <a:ea typeface="+mn-ea"/>
          </a:endParaRPr>
        </a:p>
        <a:p>
          <a:pPr algn="ctr"/>
          <a:r>
            <a:rPr kumimoji="1" lang="ja-JP" altLang="en-US" sz="1600" b="1">
              <a:solidFill>
                <a:srgbClr val="FF0000"/>
              </a:solidFill>
              <a:latin typeface="+mn-ea"/>
              <a:ea typeface="+mn-ea"/>
            </a:rPr>
            <a:t>尚、基本分単価において配置が必要な職員（年齢別配置基準ほか最低基準）、補助事業担当、加算項目要員のいずれにも該当しない職員の担当業務は空欄にしてください。</a:t>
          </a:r>
          <a:endParaRPr kumimoji="1" lang="en-US" altLang="ja-JP" sz="1600" b="1">
            <a:solidFill>
              <a:srgbClr val="FF0000"/>
            </a:solidFill>
            <a:latin typeface="+mn-ea"/>
            <a:ea typeface="+mn-ea"/>
          </a:endParaRPr>
        </a:p>
        <a:p>
          <a:pPr algn="ctr"/>
          <a:endParaRPr kumimoji="1" lang="en-US" altLang="ja-JP" sz="1600" b="1">
            <a:solidFill>
              <a:srgbClr val="FF0000"/>
            </a:solidFill>
            <a:latin typeface="+mn-ea"/>
            <a:ea typeface="+mn-ea"/>
          </a:endParaRPr>
        </a:p>
        <a:p>
          <a:pPr algn="ctr"/>
          <a:r>
            <a:rPr kumimoji="1" lang="ja-JP" altLang="en-US" sz="1600" b="1">
              <a:solidFill>
                <a:srgbClr val="FF0000"/>
              </a:solidFill>
              <a:latin typeface="+mn-ea"/>
              <a:ea typeface="+mn-ea"/>
            </a:rPr>
            <a:t>（例）</a:t>
          </a:r>
          <a:endParaRPr kumimoji="1" lang="en-US" altLang="ja-JP" sz="1600" b="1">
            <a:solidFill>
              <a:srgbClr val="FF0000"/>
            </a:solidFill>
            <a:latin typeface="+mn-ea"/>
            <a:ea typeface="+mn-ea"/>
          </a:endParaRPr>
        </a:p>
        <a:p>
          <a:pPr algn="ctr"/>
          <a:r>
            <a:rPr kumimoji="1" lang="ja-JP" altLang="en-US" sz="1600" b="1">
              <a:solidFill>
                <a:srgbClr val="FF0000"/>
              </a:solidFill>
              <a:latin typeface="+mn-ea"/>
              <a:ea typeface="+mn-ea"/>
            </a:rPr>
            <a:t>年齢別配置基準が各月「</a:t>
          </a:r>
          <a:r>
            <a:rPr kumimoji="1" lang="en-US" altLang="ja-JP" sz="1600" b="1">
              <a:solidFill>
                <a:srgbClr val="FF0000"/>
              </a:solidFill>
              <a:latin typeface="+mn-ea"/>
              <a:ea typeface="+mn-ea"/>
            </a:rPr>
            <a:t>10</a:t>
          </a:r>
          <a:r>
            <a:rPr kumimoji="1" lang="ja-JP" altLang="en-US" sz="1600" b="1">
              <a:solidFill>
                <a:srgbClr val="FF0000"/>
              </a:solidFill>
              <a:latin typeface="+mn-ea"/>
              <a:ea typeface="+mn-ea"/>
            </a:rPr>
            <a:t>」の場合、常勤換算値が各月合計</a:t>
          </a:r>
          <a:r>
            <a:rPr kumimoji="1" lang="en-US" altLang="ja-JP" sz="1600" b="1">
              <a:solidFill>
                <a:srgbClr val="FF0000"/>
              </a:solidFill>
              <a:latin typeface="+mn-ea"/>
              <a:ea typeface="+mn-ea"/>
            </a:rPr>
            <a:t>10</a:t>
          </a:r>
          <a:r>
            <a:rPr kumimoji="1" lang="ja-JP" altLang="en-US" sz="1600" b="1">
              <a:solidFill>
                <a:srgbClr val="FF0000"/>
              </a:solidFill>
              <a:latin typeface="+mn-ea"/>
              <a:ea typeface="+mn-ea"/>
            </a:rPr>
            <a:t>以上となるよう、</a:t>
          </a:r>
          <a:r>
            <a:rPr kumimoji="1" lang="ja-JP" altLang="ja-JP" sz="1600" b="1">
              <a:solidFill>
                <a:srgbClr val="FF0000"/>
              </a:solidFill>
              <a:effectLst/>
              <a:latin typeface="+mn-ea"/>
              <a:ea typeface="+mn-ea"/>
              <a:cs typeface="+mn-cs"/>
            </a:rPr>
            <a:t>担当業務</a:t>
          </a:r>
          <a:r>
            <a:rPr kumimoji="1" lang="ja-JP" altLang="en-US" sz="1600" b="1">
              <a:solidFill>
                <a:srgbClr val="FF0000"/>
              </a:solidFill>
              <a:effectLst/>
              <a:latin typeface="+mn-ea"/>
              <a:ea typeface="+mn-ea"/>
              <a:cs typeface="+mn-cs"/>
            </a:rPr>
            <a:t>「</a:t>
          </a:r>
          <a:r>
            <a:rPr kumimoji="1" lang="en-US" altLang="ja-JP" sz="1600" b="1">
              <a:solidFill>
                <a:srgbClr val="FF0000"/>
              </a:solidFill>
              <a:effectLst/>
              <a:latin typeface="+mn-ea"/>
              <a:ea typeface="+mn-ea"/>
              <a:cs typeface="+mn-cs"/>
            </a:rPr>
            <a:t>1</a:t>
          </a:r>
          <a:r>
            <a:rPr kumimoji="1" lang="ja-JP" altLang="en-US" sz="1600" b="1">
              <a:solidFill>
                <a:srgbClr val="FF0000"/>
              </a:solidFill>
              <a:effectLst/>
              <a:latin typeface="+mn-ea"/>
              <a:ea typeface="+mn-ea"/>
              <a:cs typeface="+mn-cs"/>
            </a:rPr>
            <a:t>」</a:t>
          </a:r>
          <a:r>
            <a:rPr kumimoji="1" lang="ja-JP" altLang="ja-JP" sz="1600" b="1">
              <a:solidFill>
                <a:srgbClr val="FF0000"/>
              </a:solidFill>
              <a:effectLst/>
              <a:latin typeface="+mn-ea"/>
              <a:ea typeface="+mn-ea"/>
              <a:cs typeface="+mn-cs"/>
            </a:rPr>
            <a:t>～</a:t>
          </a:r>
          <a:r>
            <a:rPr kumimoji="1" lang="ja-JP" altLang="en-US" sz="1600" b="1">
              <a:solidFill>
                <a:srgbClr val="FF0000"/>
              </a:solidFill>
              <a:effectLst/>
              <a:latin typeface="+mn-ea"/>
              <a:ea typeface="+mn-ea"/>
              <a:cs typeface="+mn-cs"/>
            </a:rPr>
            <a:t>「</a:t>
          </a:r>
          <a:r>
            <a:rPr kumimoji="1" lang="en-US" altLang="ja-JP" sz="1600" b="1">
              <a:solidFill>
                <a:srgbClr val="FF0000"/>
              </a:solidFill>
              <a:effectLst/>
              <a:latin typeface="+mn-ea"/>
              <a:ea typeface="+mn-ea"/>
              <a:cs typeface="+mn-cs"/>
            </a:rPr>
            <a:t>10</a:t>
          </a:r>
          <a:r>
            <a:rPr kumimoji="1" lang="ja-JP" altLang="en-US" sz="1600" b="1">
              <a:solidFill>
                <a:srgbClr val="FF0000"/>
              </a:solidFill>
              <a:effectLst/>
              <a:latin typeface="+mn-ea"/>
              <a:ea typeface="+mn-ea"/>
              <a:cs typeface="+mn-cs"/>
            </a:rPr>
            <a:t>」</a:t>
          </a:r>
          <a:r>
            <a:rPr kumimoji="1" lang="ja-JP" altLang="ja-JP" sz="1600" b="1">
              <a:solidFill>
                <a:srgbClr val="FF0000"/>
              </a:solidFill>
              <a:effectLst/>
              <a:latin typeface="+mn-ea"/>
              <a:ea typeface="+mn-ea"/>
              <a:cs typeface="+mn-cs"/>
            </a:rPr>
            <a:t>の職員を</a:t>
          </a:r>
          <a:r>
            <a:rPr kumimoji="1" lang="ja-JP" altLang="en-US" sz="1600" b="1">
              <a:solidFill>
                <a:srgbClr val="FF0000"/>
              </a:solidFill>
              <a:effectLst/>
              <a:latin typeface="+mn-ea"/>
              <a:ea typeface="+mn-ea"/>
              <a:cs typeface="+mn-cs"/>
            </a:rPr>
            <a:t>それぞれ配置する。</a:t>
          </a:r>
          <a:endParaRPr kumimoji="1" lang="en-US" altLang="ja-JP" sz="1600" b="1">
            <a:solidFill>
              <a:srgbClr val="FF0000"/>
            </a:solidFill>
            <a:effectLst/>
            <a:latin typeface="+mn-ea"/>
            <a:ea typeface="+mn-ea"/>
            <a:cs typeface="+mn-cs"/>
          </a:endParaRPr>
        </a:p>
        <a:p>
          <a:pPr algn="ctr"/>
          <a:r>
            <a:rPr kumimoji="1" lang="en-US" altLang="ja-JP" sz="1600" b="1">
              <a:solidFill>
                <a:srgbClr val="FF0000"/>
              </a:solidFill>
              <a:effectLst/>
              <a:latin typeface="+mn-ea"/>
              <a:ea typeface="+mn-ea"/>
              <a:cs typeface="+mn-cs"/>
            </a:rPr>
            <a:t>※</a:t>
          </a:r>
          <a:r>
            <a:rPr kumimoji="1" lang="ja-JP" altLang="en-US" sz="1600" b="1">
              <a:solidFill>
                <a:srgbClr val="FF0000"/>
              </a:solidFill>
              <a:effectLst/>
              <a:latin typeface="+mn-ea"/>
              <a:ea typeface="+mn-ea"/>
              <a:cs typeface="+mn-cs"/>
            </a:rPr>
            <a:t>この場合、担当業務「</a:t>
          </a:r>
          <a:r>
            <a:rPr kumimoji="1" lang="en-US" altLang="ja-JP" sz="1600" b="1">
              <a:solidFill>
                <a:srgbClr val="FF0000"/>
              </a:solidFill>
              <a:effectLst/>
              <a:latin typeface="+mn-ea"/>
              <a:ea typeface="+mn-ea"/>
              <a:cs typeface="+mn-cs"/>
            </a:rPr>
            <a:t>11</a:t>
          </a:r>
          <a:r>
            <a:rPr kumimoji="1" lang="ja-JP" altLang="en-US" sz="1600" b="1">
              <a:solidFill>
                <a:srgbClr val="FF0000"/>
              </a:solidFill>
              <a:effectLst/>
              <a:latin typeface="+mn-ea"/>
              <a:ea typeface="+mn-ea"/>
              <a:cs typeface="+mn-cs"/>
            </a:rPr>
            <a:t>」以降の職員は配置しない。また、常勤換算値</a:t>
          </a:r>
          <a:r>
            <a:rPr kumimoji="1" lang="en-US" altLang="ja-JP" sz="1600" b="1">
              <a:solidFill>
                <a:srgbClr val="FF0000"/>
              </a:solidFill>
              <a:effectLst/>
              <a:latin typeface="+mn-ea"/>
              <a:ea typeface="+mn-ea"/>
              <a:cs typeface="+mn-cs"/>
            </a:rPr>
            <a:t>1</a:t>
          </a:r>
          <a:r>
            <a:rPr kumimoji="1" lang="ja-JP" altLang="en-US" sz="1600" b="1">
              <a:solidFill>
                <a:srgbClr val="FF0000"/>
              </a:solidFill>
              <a:effectLst/>
              <a:latin typeface="+mn-ea"/>
              <a:ea typeface="+mn-ea"/>
              <a:cs typeface="+mn-cs"/>
            </a:rPr>
            <a:t>未満の職員複数人で常勤換算とする場合、担当業務欄には同一の数字を割り振る。（常勤換算値</a:t>
          </a:r>
          <a:r>
            <a:rPr kumimoji="1" lang="en-US" altLang="ja-JP" sz="1600" b="1">
              <a:solidFill>
                <a:srgbClr val="FF0000"/>
              </a:solidFill>
              <a:effectLst/>
              <a:latin typeface="+mn-ea"/>
              <a:ea typeface="+mn-ea"/>
              <a:cs typeface="+mn-cs"/>
            </a:rPr>
            <a:t>0.5</a:t>
          </a:r>
          <a:r>
            <a:rPr kumimoji="1" lang="ja-JP" altLang="en-US" sz="1600" b="1">
              <a:solidFill>
                <a:srgbClr val="FF0000"/>
              </a:solidFill>
              <a:effectLst/>
              <a:latin typeface="+mn-ea"/>
              <a:ea typeface="+mn-ea"/>
              <a:cs typeface="+mn-cs"/>
            </a:rPr>
            <a:t>の職員</a:t>
          </a:r>
          <a:r>
            <a:rPr kumimoji="1" lang="en-US" altLang="ja-JP" sz="1600" b="1">
              <a:solidFill>
                <a:srgbClr val="FF0000"/>
              </a:solidFill>
              <a:effectLst/>
              <a:latin typeface="+mn-ea"/>
              <a:ea typeface="+mn-ea"/>
              <a:cs typeface="+mn-cs"/>
            </a:rPr>
            <a:t>2</a:t>
          </a:r>
          <a:r>
            <a:rPr kumimoji="1" lang="ja-JP" altLang="en-US" sz="1600" b="1">
              <a:solidFill>
                <a:srgbClr val="FF0000"/>
              </a:solidFill>
              <a:effectLst/>
              <a:latin typeface="+mn-ea"/>
              <a:ea typeface="+mn-ea"/>
              <a:cs typeface="+mn-cs"/>
            </a:rPr>
            <a:t>名で年齢別配置基準の</a:t>
          </a:r>
          <a:r>
            <a:rPr kumimoji="1" lang="en-US" altLang="ja-JP" sz="1600" b="1">
              <a:solidFill>
                <a:srgbClr val="FF0000"/>
              </a:solidFill>
              <a:effectLst/>
              <a:latin typeface="+mn-ea"/>
              <a:ea typeface="+mn-ea"/>
              <a:cs typeface="+mn-cs"/>
            </a:rPr>
            <a:t>10</a:t>
          </a:r>
          <a:r>
            <a:rPr kumimoji="1" lang="ja-JP" altLang="en-US" sz="1600" b="1">
              <a:solidFill>
                <a:srgbClr val="FF0000"/>
              </a:solidFill>
              <a:effectLst/>
              <a:latin typeface="+mn-ea"/>
              <a:ea typeface="+mn-ea"/>
              <a:cs typeface="+mn-cs"/>
            </a:rPr>
            <a:t>人目とする場合、両名とも担当業務「</a:t>
          </a:r>
          <a:r>
            <a:rPr kumimoji="1" lang="en-US" altLang="ja-JP" sz="1600" b="1">
              <a:solidFill>
                <a:srgbClr val="FF0000"/>
              </a:solidFill>
              <a:effectLst/>
              <a:latin typeface="+mn-ea"/>
              <a:ea typeface="+mn-ea"/>
              <a:cs typeface="+mn-cs"/>
            </a:rPr>
            <a:t>10</a:t>
          </a:r>
          <a:r>
            <a:rPr kumimoji="1" lang="ja-JP" altLang="en-US" sz="1600" b="1">
              <a:solidFill>
                <a:srgbClr val="FF0000"/>
              </a:solidFill>
              <a:effectLst/>
              <a:latin typeface="+mn-ea"/>
              <a:ea typeface="+mn-ea"/>
              <a:cs typeface="+mn-cs"/>
            </a:rPr>
            <a:t>」とする。）</a:t>
          </a:r>
          <a:endParaRPr kumimoji="1" lang="en-US" altLang="ja-JP" sz="1600" b="1">
            <a:solidFill>
              <a:srgbClr val="FF0000"/>
            </a:solidFill>
            <a:effectLst/>
            <a:latin typeface="+mn-ea"/>
            <a:ea typeface="+mn-ea"/>
            <a:cs typeface="+mn-cs"/>
          </a:endParaRPr>
        </a:p>
      </xdr:txBody>
    </xdr:sp>
    <xdr:clientData/>
  </xdr:oneCellAnchor>
  <xdr:oneCellAnchor>
    <xdr:from>
      <xdr:col>23</xdr:col>
      <xdr:colOff>0</xdr:colOff>
      <xdr:row>33</xdr:row>
      <xdr:rowOff>0</xdr:rowOff>
    </xdr:from>
    <xdr:ext cx="4532417" cy="6913418"/>
    <xdr:sp macro="" textlink="">
      <xdr:nvSpPr>
        <xdr:cNvPr id="3" name="テキスト ボックス 2"/>
        <xdr:cNvSpPr txBox="1"/>
      </xdr:nvSpPr>
      <xdr:spPr>
        <a:xfrm>
          <a:off x="13149943" y="9089571"/>
          <a:ext cx="4532417" cy="6913418"/>
        </a:xfrm>
        <a:prstGeom prst="rect">
          <a:avLst/>
        </a:prstGeom>
        <a:solidFill>
          <a:schemeClr val="bg1"/>
        </a:solidFill>
        <a:ln w="28575">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endParaRPr kumimoji="1" lang="en-US" altLang="ja-JP" sz="1600" b="1">
            <a:solidFill>
              <a:srgbClr val="FF0000"/>
            </a:solidFill>
            <a:latin typeface="+mn-ea"/>
            <a:ea typeface="+mn-ea"/>
          </a:endParaRPr>
        </a:p>
        <a:p>
          <a:pPr algn="ctr"/>
          <a:r>
            <a:rPr kumimoji="1" lang="ja-JP" altLang="en-US" sz="1600" b="1">
              <a:solidFill>
                <a:schemeClr val="tx1"/>
              </a:solidFill>
              <a:latin typeface="+mn-ea"/>
              <a:ea typeface="+mn-ea"/>
            </a:rPr>
            <a:t>■入力箇所について■</a:t>
          </a:r>
          <a:endParaRPr kumimoji="1" lang="en-US" altLang="ja-JP" sz="1600" b="1">
            <a:solidFill>
              <a:schemeClr val="tx1"/>
            </a:solidFill>
            <a:latin typeface="+mn-ea"/>
            <a:ea typeface="+mn-ea"/>
          </a:endParaRPr>
        </a:p>
        <a:p>
          <a:pPr algn="ctr"/>
          <a:endParaRPr kumimoji="1" lang="en-US" altLang="ja-JP" sz="1600" b="1">
            <a:solidFill>
              <a:srgbClr val="FF0000"/>
            </a:solidFill>
            <a:latin typeface="+mn-ea"/>
            <a:ea typeface="+mn-ea"/>
          </a:endParaRPr>
        </a:p>
        <a:p>
          <a:pPr algn="ctr"/>
          <a:r>
            <a:rPr kumimoji="1" lang="ja-JP" altLang="en-US" sz="1600" b="1">
              <a:solidFill>
                <a:schemeClr val="tx1"/>
              </a:solidFill>
              <a:latin typeface="+mn-ea"/>
              <a:ea typeface="+mn-ea"/>
            </a:rPr>
            <a:t>（１）上半期実績報告時</a:t>
          </a:r>
          <a:endParaRPr kumimoji="1" lang="en-US" altLang="ja-JP" sz="1600" b="1">
            <a:solidFill>
              <a:schemeClr val="tx1"/>
            </a:solidFill>
            <a:latin typeface="+mn-ea"/>
            <a:ea typeface="+mn-ea"/>
          </a:endParaRPr>
        </a:p>
        <a:p>
          <a:pPr algn="ctr"/>
          <a:r>
            <a:rPr kumimoji="1" lang="ja-JP" altLang="en-US" sz="1600" b="1" u="none">
              <a:solidFill>
                <a:schemeClr val="tx1"/>
              </a:solidFill>
              <a:latin typeface="+mn-ea"/>
              <a:ea typeface="+mn-ea"/>
            </a:rPr>
            <a:t>　→</a:t>
          </a:r>
          <a:r>
            <a:rPr kumimoji="1" lang="ja-JP" altLang="en-US" sz="1600" b="1" u="sng">
              <a:solidFill>
                <a:srgbClr val="FFFF00"/>
              </a:solidFill>
              <a:latin typeface="+mn-ea"/>
              <a:ea typeface="+mn-ea"/>
            </a:rPr>
            <a:t>「黄色セル」</a:t>
          </a:r>
          <a:r>
            <a:rPr kumimoji="1" lang="ja-JP" altLang="en-US" sz="1600" b="1">
              <a:solidFill>
                <a:schemeClr val="tx1"/>
              </a:solidFill>
              <a:latin typeface="+mn-ea"/>
              <a:ea typeface="+mn-ea"/>
            </a:rPr>
            <a:t>に入力してください。</a:t>
          </a:r>
          <a:endParaRPr kumimoji="1" lang="en-US" altLang="ja-JP" sz="1600" b="1">
            <a:solidFill>
              <a:schemeClr val="tx1"/>
            </a:solidFill>
            <a:latin typeface="+mn-ea"/>
            <a:ea typeface="+mn-ea"/>
          </a:endParaRPr>
        </a:p>
        <a:p>
          <a:pPr algn="ctr"/>
          <a:r>
            <a:rPr kumimoji="1" lang="en-US" altLang="ja-JP" sz="1600" b="1">
              <a:solidFill>
                <a:schemeClr val="tx1"/>
              </a:solidFill>
              <a:latin typeface="+mn-ea"/>
              <a:ea typeface="+mn-ea"/>
            </a:rPr>
            <a:t>※</a:t>
          </a:r>
          <a:r>
            <a:rPr kumimoji="1" lang="ja-JP" altLang="en-US" sz="1600" b="1">
              <a:solidFill>
                <a:schemeClr val="tx1"/>
              </a:solidFill>
              <a:latin typeface="+mn-ea"/>
              <a:ea typeface="+mn-ea"/>
            </a:rPr>
            <a:t>上半期実績確定後は変更できません。</a:t>
          </a:r>
          <a:endParaRPr kumimoji="1" lang="en-US" altLang="ja-JP" sz="1600" b="1">
            <a:solidFill>
              <a:schemeClr val="tx1"/>
            </a:solidFill>
            <a:latin typeface="+mn-ea"/>
            <a:ea typeface="+mn-ea"/>
          </a:endParaRPr>
        </a:p>
        <a:p>
          <a:pPr algn="ctr"/>
          <a:r>
            <a:rPr kumimoji="1" lang="ja-JP" altLang="en-US" sz="1600" b="1">
              <a:solidFill>
                <a:schemeClr val="tx1"/>
              </a:solidFill>
              <a:latin typeface="+mn-ea"/>
              <a:ea typeface="+mn-ea"/>
            </a:rPr>
            <a:t>（編集ができないよう保護いたします。）</a:t>
          </a:r>
          <a:endParaRPr kumimoji="1" lang="en-US" altLang="ja-JP" sz="1600" b="1">
            <a:solidFill>
              <a:schemeClr val="tx1"/>
            </a:solidFill>
            <a:latin typeface="+mn-ea"/>
            <a:ea typeface="+mn-ea"/>
          </a:endParaRPr>
        </a:p>
        <a:p>
          <a:pPr algn="ctr"/>
          <a:endParaRPr kumimoji="1" lang="en-US" altLang="ja-JP" sz="1600" b="1">
            <a:solidFill>
              <a:srgbClr val="FF0000"/>
            </a:solidFill>
            <a:latin typeface="+mn-ea"/>
            <a:ea typeface="+mn-ea"/>
          </a:endParaRPr>
        </a:p>
        <a:p>
          <a:pPr algn="ctr"/>
          <a:r>
            <a:rPr kumimoji="1" lang="ja-JP" altLang="en-US" sz="1600" b="1">
              <a:solidFill>
                <a:schemeClr val="tx1"/>
              </a:solidFill>
              <a:latin typeface="+mn-ea"/>
              <a:ea typeface="+mn-ea"/>
            </a:rPr>
            <a:t>（２）下半期実績報告時</a:t>
          </a:r>
          <a:endParaRPr kumimoji="1" lang="en-US" altLang="ja-JP" sz="1600" b="1">
            <a:solidFill>
              <a:schemeClr val="tx1"/>
            </a:solidFill>
            <a:latin typeface="+mn-ea"/>
            <a:ea typeface="+mn-ea"/>
          </a:endParaRPr>
        </a:p>
        <a:p>
          <a:pPr algn="ctr"/>
          <a:r>
            <a:rPr kumimoji="1" lang="ja-JP" altLang="en-US" sz="1600" b="1" i="0" u="none" strike="noStrike" kern="0" cap="none" spc="0" normalizeH="0" baseline="0" noProof="0">
              <a:ln>
                <a:noFill/>
              </a:ln>
              <a:solidFill>
                <a:srgbClr val="FFFF00"/>
              </a:solidFill>
              <a:effectLst/>
              <a:uLnTx/>
              <a:uFillTx/>
              <a:latin typeface="游ゴシック" panose="020B0400000000000000" pitchFamily="50" charset="-128"/>
              <a:ea typeface="+mn-ea"/>
              <a:cs typeface="+mn-cs"/>
            </a:rPr>
            <a:t>→「</a:t>
          </a:r>
          <a:r>
            <a:rPr kumimoji="1" lang="ja-JP" altLang="en-US" sz="1600" b="1" u="sng">
              <a:solidFill>
                <a:schemeClr val="accent6">
                  <a:lumMod val="60000"/>
                  <a:lumOff val="40000"/>
                </a:schemeClr>
              </a:solidFill>
              <a:latin typeface="+mn-ea"/>
              <a:ea typeface="+mn-ea"/>
            </a:rPr>
            <a:t>「緑色セル」</a:t>
          </a:r>
          <a:r>
            <a:rPr kumimoji="1" lang="ja-JP" altLang="en-US" sz="1600" b="1">
              <a:solidFill>
                <a:schemeClr val="tx1"/>
              </a:solidFill>
              <a:latin typeface="+mn-ea"/>
              <a:ea typeface="+mn-ea"/>
            </a:rPr>
            <a:t>に入力してください。</a:t>
          </a:r>
          <a:endParaRPr kumimoji="1" lang="en-US" altLang="ja-JP" sz="1600" b="1">
            <a:solidFill>
              <a:schemeClr val="tx1"/>
            </a:solidFill>
            <a:latin typeface="+mn-ea"/>
            <a:ea typeface="+mn-ea"/>
          </a:endParaRPr>
        </a:p>
        <a:p>
          <a:pPr algn="ctr"/>
          <a:r>
            <a:rPr kumimoji="1" lang="en-US" altLang="ja-JP" sz="1600" b="1">
              <a:solidFill>
                <a:schemeClr val="tx1"/>
              </a:solidFill>
              <a:latin typeface="+mn-ea"/>
              <a:ea typeface="+mn-ea"/>
            </a:rPr>
            <a:t>※10</a:t>
          </a:r>
          <a:r>
            <a:rPr kumimoji="1" lang="ja-JP" altLang="en-US" sz="1600" b="1">
              <a:solidFill>
                <a:schemeClr val="tx1"/>
              </a:solidFill>
              <a:latin typeface="+mn-ea"/>
              <a:ea typeface="+mn-ea"/>
            </a:rPr>
            <a:t>月以降に新たに配置した職員がいる場合のみ、</a:t>
          </a:r>
          <a:r>
            <a:rPr kumimoji="1" lang="ja-JP" altLang="en-US" sz="1600" b="1" u="sng">
              <a:solidFill>
                <a:srgbClr val="FFFF00"/>
              </a:solidFill>
              <a:latin typeface="+mn-ea"/>
              <a:ea typeface="+mn-ea"/>
            </a:rPr>
            <a:t>「黄色セル」</a:t>
          </a:r>
          <a:r>
            <a:rPr kumimoji="1" lang="ja-JP" altLang="en-US" sz="1600" b="1" u="none">
              <a:solidFill>
                <a:schemeClr val="tx1"/>
              </a:solidFill>
              <a:latin typeface="+mn-ea"/>
              <a:ea typeface="+mn-ea"/>
            </a:rPr>
            <a:t>に職員名等を</a:t>
          </a:r>
          <a:r>
            <a:rPr kumimoji="1" lang="ja-JP" altLang="en-US" sz="1600" b="1">
              <a:solidFill>
                <a:schemeClr val="tx1"/>
              </a:solidFill>
              <a:latin typeface="+mn-ea"/>
              <a:ea typeface="+mn-ea"/>
            </a:rPr>
            <a:t>入力してください。</a:t>
          </a:r>
        </a:p>
        <a:p>
          <a:pPr algn="ctr"/>
          <a:endParaRPr kumimoji="1" lang="en-US" altLang="ja-JP" sz="1600" b="1">
            <a:solidFill>
              <a:srgbClr val="FF0000"/>
            </a:solidFill>
            <a:latin typeface="+mn-ea"/>
            <a:ea typeface="+mn-ea"/>
          </a:endParaRPr>
        </a:p>
        <a:p>
          <a:pPr algn="ctr"/>
          <a:r>
            <a:rPr kumimoji="1" lang="ja-JP" altLang="en-US" sz="1600" b="1">
              <a:solidFill>
                <a:srgbClr val="FF0000"/>
              </a:solidFill>
              <a:latin typeface="+mn-ea"/>
              <a:ea typeface="+mn-ea"/>
            </a:rPr>
            <a:t>　</a:t>
          </a:r>
          <a:r>
            <a:rPr kumimoji="1" lang="ja-JP" altLang="en-US" sz="1600" b="1">
              <a:solidFill>
                <a:schemeClr val="tx1"/>
              </a:solidFill>
              <a:latin typeface="+mn-ea"/>
              <a:ea typeface="+mn-ea"/>
            </a:rPr>
            <a:t>（３）運営費補助金実績報告時（年度末）</a:t>
          </a:r>
          <a:endParaRPr kumimoji="1" lang="en-US" altLang="ja-JP" sz="1600" b="1">
            <a:solidFill>
              <a:schemeClr val="tx1"/>
            </a:solidFill>
            <a:latin typeface="+mn-ea"/>
            <a:ea typeface="+mn-ea"/>
          </a:endParaRPr>
        </a:p>
        <a:p>
          <a:pPr algn="ctr"/>
          <a:r>
            <a:rPr kumimoji="1" lang="ja-JP" altLang="en-US" sz="1600" b="1">
              <a:solidFill>
                <a:schemeClr val="tx1"/>
              </a:solidFill>
              <a:latin typeface="+mn-ea"/>
              <a:ea typeface="+mn-ea"/>
            </a:rPr>
            <a:t>→下半期実績報告時から変更できません。</a:t>
          </a:r>
          <a:endParaRPr kumimoji="1" lang="ja-JP" altLang="en-US" sz="1400" b="1">
            <a:solidFill>
              <a:schemeClr val="tx1"/>
            </a:solidFill>
            <a:latin typeface="+mn-ea"/>
            <a:ea typeface="+mn-ea"/>
          </a:endParaRPr>
        </a:p>
      </xdr:txBody>
    </xdr:sp>
    <xdr:clientData/>
  </xdr:oneCellAnchor>
</xdr:wsDr>
</file>

<file path=xl/drawings/drawing10.xml><?xml version="1.0" encoding="utf-8"?>
<xdr:wsDr xmlns:xdr="http://schemas.openxmlformats.org/drawingml/2006/spreadsheetDrawing" xmlns:a="http://schemas.openxmlformats.org/drawingml/2006/main">
  <xdr:oneCellAnchor>
    <xdr:from>
      <xdr:col>8</xdr:col>
      <xdr:colOff>0</xdr:colOff>
      <xdr:row>16</xdr:row>
      <xdr:rowOff>0</xdr:rowOff>
    </xdr:from>
    <xdr:ext cx="4509248" cy="6167718"/>
    <xdr:sp macro="" textlink="">
      <xdr:nvSpPr>
        <xdr:cNvPr id="2" name="テキスト ボックス 1"/>
        <xdr:cNvSpPr txBox="1"/>
      </xdr:nvSpPr>
      <xdr:spPr>
        <a:xfrm>
          <a:off x="9807388" y="4509247"/>
          <a:ext cx="4509248" cy="6167718"/>
        </a:xfrm>
        <a:prstGeom prst="rect">
          <a:avLst/>
        </a:prstGeom>
        <a:solidFill>
          <a:schemeClr val="bg1"/>
        </a:solidFill>
        <a:ln w="28575">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endParaRPr kumimoji="1" lang="en-US" altLang="ja-JP" sz="1600" b="1">
            <a:solidFill>
              <a:srgbClr val="FF0000"/>
            </a:solidFill>
            <a:latin typeface="+mn-ea"/>
            <a:ea typeface="+mn-ea"/>
          </a:endParaRPr>
        </a:p>
        <a:p>
          <a:pPr algn="ctr"/>
          <a:r>
            <a:rPr kumimoji="1" lang="ja-JP" altLang="en-US" sz="1600" b="1">
              <a:solidFill>
                <a:schemeClr val="tx1"/>
              </a:solidFill>
              <a:latin typeface="+mn-ea"/>
              <a:ea typeface="+mn-ea"/>
            </a:rPr>
            <a:t>■入力箇所について■</a:t>
          </a:r>
          <a:endParaRPr kumimoji="1" lang="en-US" altLang="ja-JP" sz="1600" b="1">
            <a:solidFill>
              <a:schemeClr val="tx1"/>
            </a:solidFill>
            <a:latin typeface="+mn-ea"/>
            <a:ea typeface="+mn-ea"/>
          </a:endParaRPr>
        </a:p>
        <a:p>
          <a:pPr algn="ctr"/>
          <a:endParaRPr kumimoji="1" lang="en-US" altLang="ja-JP" sz="1600" b="1">
            <a:solidFill>
              <a:srgbClr val="FF0000"/>
            </a:solidFill>
            <a:latin typeface="+mn-ea"/>
            <a:ea typeface="+mn-ea"/>
          </a:endParaRPr>
        </a:p>
        <a:p>
          <a:pPr algn="ctr"/>
          <a:r>
            <a:rPr kumimoji="1" lang="ja-JP" altLang="en-US" sz="1600" b="1">
              <a:solidFill>
                <a:schemeClr val="tx1"/>
              </a:solidFill>
              <a:latin typeface="+mn-ea"/>
              <a:ea typeface="+mn-ea"/>
            </a:rPr>
            <a:t>（１）上半期実績報告時</a:t>
          </a:r>
          <a:endParaRPr kumimoji="1" lang="en-US" altLang="ja-JP" sz="1600" b="1">
            <a:solidFill>
              <a:schemeClr val="tx1"/>
            </a:solidFill>
            <a:latin typeface="+mn-ea"/>
            <a:ea typeface="+mn-ea"/>
          </a:endParaRPr>
        </a:p>
        <a:p>
          <a:pPr algn="ctr"/>
          <a:r>
            <a:rPr kumimoji="1" lang="ja-JP" altLang="en-US" sz="1600" b="1" u="none">
              <a:solidFill>
                <a:schemeClr val="tx1"/>
              </a:solidFill>
              <a:latin typeface="+mn-ea"/>
              <a:ea typeface="+mn-ea"/>
            </a:rPr>
            <a:t>→</a:t>
          </a:r>
          <a:r>
            <a:rPr kumimoji="1" lang="ja-JP" altLang="en-US" sz="1600" b="1" u="sng">
              <a:solidFill>
                <a:srgbClr val="FFFF00"/>
              </a:solidFill>
              <a:latin typeface="+mn-ea"/>
              <a:ea typeface="+mn-ea"/>
            </a:rPr>
            <a:t>「黄色セル」</a:t>
          </a:r>
          <a:r>
            <a:rPr kumimoji="1" lang="ja-JP" altLang="en-US" sz="1600" b="1">
              <a:solidFill>
                <a:schemeClr val="tx1"/>
              </a:solidFill>
              <a:latin typeface="+mn-ea"/>
              <a:ea typeface="+mn-ea"/>
            </a:rPr>
            <a:t>に入力してください。</a:t>
          </a:r>
          <a:endParaRPr kumimoji="1" lang="en-US" altLang="ja-JP" sz="1600" b="1">
            <a:solidFill>
              <a:schemeClr val="tx1"/>
            </a:solidFill>
            <a:latin typeface="+mn-ea"/>
            <a:ea typeface="+mn-ea"/>
          </a:endParaRPr>
        </a:p>
        <a:p>
          <a:pPr algn="ctr"/>
          <a:r>
            <a:rPr kumimoji="1" lang="en-US" altLang="ja-JP" sz="1600" b="1">
              <a:solidFill>
                <a:schemeClr val="tx1"/>
              </a:solidFill>
              <a:latin typeface="+mn-ea"/>
              <a:ea typeface="+mn-ea"/>
            </a:rPr>
            <a:t>※</a:t>
          </a:r>
          <a:r>
            <a:rPr kumimoji="1" lang="ja-JP" altLang="en-US" sz="1600" b="1">
              <a:solidFill>
                <a:schemeClr val="tx1"/>
              </a:solidFill>
              <a:latin typeface="+mn-ea"/>
              <a:ea typeface="+mn-ea"/>
            </a:rPr>
            <a:t>上半期実績確定後は変更できません。</a:t>
          </a:r>
          <a:endParaRPr kumimoji="1" lang="en-US" altLang="ja-JP" sz="1600" b="1">
            <a:solidFill>
              <a:schemeClr val="tx1"/>
            </a:solidFill>
            <a:latin typeface="+mn-ea"/>
            <a:ea typeface="+mn-ea"/>
          </a:endParaRPr>
        </a:p>
        <a:p>
          <a:pPr algn="ctr"/>
          <a:r>
            <a:rPr kumimoji="1" lang="ja-JP" altLang="en-US" sz="1600" b="1">
              <a:solidFill>
                <a:schemeClr val="tx1"/>
              </a:solidFill>
              <a:latin typeface="+mn-ea"/>
              <a:ea typeface="+mn-ea"/>
            </a:rPr>
            <a:t>（編集ができないよう保護いたします。）</a:t>
          </a:r>
          <a:endParaRPr kumimoji="1" lang="en-US" altLang="ja-JP" sz="1600" b="1">
            <a:solidFill>
              <a:schemeClr val="tx1"/>
            </a:solidFill>
            <a:latin typeface="+mn-ea"/>
            <a:ea typeface="+mn-ea"/>
          </a:endParaRPr>
        </a:p>
        <a:p>
          <a:pPr algn="ctr"/>
          <a:r>
            <a:rPr kumimoji="1" lang="en-US" altLang="ja-JP" sz="1600" b="1">
              <a:solidFill>
                <a:schemeClr val="tx1"/>
              </a:solidFill>
              <a:latin typeface="+mn-ea"/>
              <a:ea typeface="+mn-ea"/>
            </a:rPr>
            <a:t>※</a:t>
          </a:r>
          <a:r>
            <a:rPr kumimoji="1" lang="ja-JP" altLang="en-US" sz="1600" b="1" u="sng">
              <a:solidFill>
                <a:schemeClr val="tx1"/>
              </a:solidFill>
              <a:latin typeface="+mn-ea"/>
              <a:ea typeface="+mn-ea"/>
            </a:rPr>
            <a:t>生活管理指導表を添付</a:t>
          </a:r>
          <a:r>
            <a:rPr kumimoji="1" lang="ja-JP" altLang="en-US" sz="1600" b="1">
              <a:solidFill>
                <a:schemeClr val="tx1"/>
              </a:solidFill>
              <a:latin typeface="+mn-ea"/>
              <a:ea typeface="+mn-ea"/>
            </a:rPr>
            <a:t>してください。</a:t>
          </a:r>
          <a:endParaRPr kumimoji="1" lang="en-US" altLang="ja-JP" sz="1600" b="1">
            <a:solidFill>
              <a:schemeClr val="tx1"/>
            </a:solidFill>
            <a:latin typeface="+mn-ea"/>
            <a:ea typeface="+mn-ea"/>
          </a:endParaRPr>
        </a:p>
        <a:p>
          <a:pPr algn="ctr"/>
          <a:endParaRPr kumimoji="1" lang="en-US" altLang="ja-JP" sz="1600" b="1">
            <a:solidFill>
              <a:srgbClr val="FF0000"/>
            </a:solidFill>
            <a:latin typeface="+mn-ea"/>
            <a:ea typeface="+mn-ea"/>
          </a:endParaRPr>
        </a:p>
        <a:p>
          <a:pPr algn="ctr"/>
          <a:r>
            <a:rPr kumimoji="1" lang="ja-JP" altLang="en-US" sz="1600" b="1">
              <a:solidFill>
                <a:schemeClr val="tx1"/>
              </a:solidFill>
              <a:latin typeface="+mn-ea"/>
              <a:ea typeface="+mn-ea"/>
            </a:rPr>
            <a:t>（２）下半期実績報告時</a:t>
          </a:r>
          <a:endParaRPr kumimoji="1" lang="en-US" altLang="ja-JP" sz="1600" b="1">
            <a:solidFill>
              <a:schemeClr val="tx1"/>
            </a:solidFill>
            <a:latin typeface="+mn-ea"/>
            <a:ea typeface="+mn-ea"/>
          </a:endParaRPr>
        </a:p>
        <a:p>
          <a:pPr algn="ctr"/>
          <a:r>
            <a:rPr kumimoji="1" lang="ja-JP" altLang="en-US" sz="1600" b="1">
              <a:solidFill>
                <a:schemeClr val="tx1"/>
              </a:solidFill>
              <a:latin typeface="+mn-ea"/>
              <a:ea typeface="+mn-ea"/>
            </a:rPr>
            <a:t>→入力必須ではありません。年度末の報告に先立ち入力いただいても差支えございません。</a:t>
          </a:r>
          <a:endParaRPr kumimoji="1" lang="en-US" altLang="ja-JP" sz="1600" b="1">
            <a:solidFill>
              <a:schemeClr val="tx1"/>
            </a:solidFill>
            <a:latin typeface="+mn-ea"/>
            <a:ea typeface="+mn-ea"/>
          </a:endParaRPr>
        </a:p>
        <a:p>
          <a:pPr algn="ctr"/>
          <a:endParaRPr kumimoji="1" lang="en-US" altLang="ja-JP" sz="1600" b="1">
            <a:solidFill>
              <a:srgbClr val="FF0000"/>
            </a:solidFill>
            <a:latin typeface="+mn-ea"/>
            <a:ea typeface="+mn-ea"/>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FF0000"/>
              </a:solidFill>
              <a:effectLst/>
              <a:uLnTx/>
              <a:uFillTx/>
              <a:latin typeface="游ゴシック" panose="020B0400000000000000" pitchFamily="50" charset="-128"/>
              <a:ea typeface="+mn-ea"/>
              <a:cs typeface="+mn-cs"/>
            </a:rPr>
            <a:t>　</a:t>
          </a:r>
          <a:r>
            <a:rPr kumimoji="1" lang="ja-JP" altLang="en-US" sz="1600" b="1" i="0" u="none" strike="noStrike" kern="0" cap="none" spc="0" normalizeH="0" baseline="0" noProof="0">
              <a:ln>
                <a:noFill/>
              </a:ln>
              <a:solidFill>
                <a:prstClr val="black"/>
              </a:solidFill>
              <a:effectLst/>
              <a:uLnTx/>
              <a:uFillTx/>
              <a:latin typeface="游ゴシック" panose="020B0400000000000000" pitchFamily="50" charset="-128"/>
              <a:ea typeface="+mn-ea"/>
              <a:cs typeface="+mn-cs"/>
            </a:rPr>
            <a:t>（３）運営費補助金実績報告時（年度末）</a:t>
          </a:r>
          <a:endParaRPr kumimoji="1" lang="en-US" altLang="ja-JP" sz="1600" b="1" i="0" u="none" strike="noStrike" kern="0" cap="none" spc="0" normalizeH="0" baseline="0" noProof="0">
            <a:ln>
              <a:noFill/>
            </a:ln>
            <a:solidFill>
              <a:prstClr val="black"/>
            </a:solidFill>
            <a:effectLst/>
            <a:uLnTx/>
            <a:uFillTx/>
            <a:latin typeface="游ゴシック" panose="020B0400000000000000" pitchFamily="50" charset="-128"/>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游ゴシック" panose="020B0400000000000000" pitchFamily="50" charset="-128"/>
              <a:ea typeface="+mn-ea"/>
              <a:cs typeface="+mn-cs"/>
            </a:rPr>
            <a:t>→</a:t>
          </a:r>
          <a:r>
            <a:rPr kumimoji="1" lang="ja-JP" altLang="en-US" sz="1600" b="1" i="0" u="sng" strike="noStrike" kern="0" cap="none" spc="0" normalizeH="0" baseline="0" noProof="0">
              <a:ln>
                <a:noFill/>
              </a:ln>
              <a:solidFill>
                <a:srgbClr val="00B0F0"/>
              </a:solidFill>
              <a:effectLst/>
              <a:uLnTx/>
              <a:uFillTx/>
              <a:latin typeface="游ゴシック" panose="020B0400000000000000" pitchFamily="50" charset="-128"/>
              <a:ea typeface="+mn-ea"/>
              <a:cs typeface="+mn-cs"/>
            </a:rPr>
            <a:t>「水色セル」</a:t>
          </a:r>
          <a:r>
            <a:rPr kumimoji="1" lang="ja-JP" altLang="en-US" sz="1600" b="1" i="0" u="none" strike="noStrike" kern="0" cap="none" spc="0" normalizeH="0" baseline="0" noProof="0">
              <a:ln>
                <a:noFill/>
              </a:ln>
              <a:solidFill>
                <a:prstClr val="black"/>
              </a:solidFill>
              <a:effectLst/>
              <a:uLnTx/>
              <a:uFillTx/>
              <a:latin typeface="游ゴシック" panose="020B0400000000000000" pitchFamily="50" charset="-128"/>
              <a:ea typeface="+mn-ea"/>
              <a:cs typeface="+mn-cs"/>
            </a:rPr>
            <a:t>に入力してください。</a:t>
          </a:r>
          <a:endParaRPr kumimoji="1" lang="en-US" altLang="ja-JP" sz="1600" b="1" i="0" u="none" strike="noStrike" kern="0" cap="none" spc="0" normalizeH="0" baseline="0" noProof="0">
            <a:ln>
              <a:noFill/>
            </a:ln>
            <a:solidFill>
              <a:prstClr val="black"/>
            </a:solidFill>
            <a:effectLst/>
            <a:uLnTx/>
            <a:uFillTx/>
            <a:latin typeface="游ゴシック" panose="020B0400000000000000" pitchFamily="50" charset="-128"/>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600" b="1" i="0" u="none" strike="noStrike" kern="0" cap="none" spc="0" normalizeH="0" baseline="0" noProof="0">
              <a:ln>
                <a:noFill/>
              </a:ln>
              <a:solidFill>
                <a:prstClr val="black"/>
              </a:solidFill>
              <a:effectLst/>
              <a:uLnTx/>
              <a:uFillTx/>
              <a:latin typeface="游ゴシック" panose="020B0400000000000000" pitchFamily="50" charset="-128"/>
              <a:ea typeface="+mn-ea"/>
              <a:cs typeface="+mn-cs"/>
            </a:rPr>
            <a:t>※</a:t>
          </a:r>
          <a:r>
            <a:rPr kumimoji="1" lang="ja-JP" altLang="en-US" sz="1600" b="1" i="0" u="sng" strike="noStrike" kern="0" cap="none" spc="0" normalizeH="0" baseline="0" noProof="0">
              <a:ln>
                <a:noFill/>
              </a:ln>
              <a:solidFill>
                <a:prstClr val="black"/>
              </a:solidFill>
              <a:effectLst/>
              <a:uLnTx/>
              <a:uFillTx/>
              <a:latin typeface="游ゴシック" panose="020B0400000000000000" pitchFamily="50" charset="-128"/>
              <a:ea typeface="+mn-ea"/>
              <a:cs typeface="+mn-cs"/>
            </a:rPr>
            <a:t>生活管理指導表を添付</a:t>
          </a:r>
          <a:r>
            <a:rPr kumimoji="1" lang="ja-JP" altLang="en-US" sz="1600" b="1" i="0" u="none" strike="noStrike" kern="0" cap="none" spc="0" normalizeH="0" baseline="0" noProof="0">
              <a:ln>
                <a:noFill/>
              </a:ln>
              <a:solidFill>
                <a:prstClr val="black"/>
              </a:solidFill>
              <a:effectLst/>
              <a:uLnTx/>
              <a:uFillTx/>
              <a:latin typeface="游ゴシック" panose="020B0400000000000000" pitchFamily="50" charset="-128"/>
              <a:ea typeface="+mn-ea"/>
              <a:cs typeface="+mn-cs"/>
            </a:rPr>
            <a:t>してください。</a:t>
          </a:r>
          <a:endParaRPr kumimoji="1" lang="en-US" altLang="ja-JP" sz="1600" b="1" i="0" u="none" strike="noStrike" kern="0" cap="none" spc="0" normalizeH="0" baseline="0" noProof="0">
            <a:ln>
              <a:noFill/>
            </a:ln>
            <a:solidFill>
              <a:prstClr val="black"/>
            </a:solidFill>
            <a:effectLst/>
            <a:uLnTx/>
            <a:uFillTx/>
            <a:latin typeface="游ゴシック" panose="020B0400000000000000" pitchFamily="50" charset="-128"/>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600" b="1" i="0" u="none" strike="noStrike" kern="0" cap="none" spc="0" normalizeH="0" baseline="0" noProof="0">
            <a:ln>
              <a:noFill/>
            </a:ln>
            <a:solidFill>
              <a:prstClr val="black"/>
            </a:solidFill>
            <a:effectLst/>
            <a:uLnTx/>
            <a:uFillTx/>
            <a:latin typeface="游ゴシック" panose="020B0400000000000000" pitchFamily="50" charset="-128"/>
            <a:ea typeface="+mn-ea"/>
            <a:cs typeface="+mn-cs"/>
          </a:endParaRPr>
        </a:p>
      </xdr:txBody>
    </xdr:sp>
    <xdr:clientData/>
  </xdr:oneCellAnchor>
</xdr:wsDr>
</file>

<file path=xl/drawings/drawing11.xml><?xml version="1.0" encoding="utf-8"?>
<xdr:wsDr xmlns:xdr="http://schemas.openxmlformats.org/drawingml/2006/spreadsheetDrawing" xmlns:a="http://schemas.openxmlformats.org/drawingml/2006/main">
  <xdr:oneCellAnchor>
    <xdr:from>
      <xdr:col>8</xdr:col>
      <xdr:colOff>8964</xdr:colOff>
      <xdr:row>25</xdr:row>
      <xdr:rowOff>125506</xdr:rowOff>
    </xdr:from>
    <xdr:ext cx="3113314" cy="3962400"/>
    <xdr:sp macro="" textlink="">
      <xdr:nvSpPr>
        <xdr:cNvPr id="2" name="テキスト ボックス 1">
          <a:extLst>
            <a:ext uri="{FF2B5EF4-FFF2-40B4-BE49-F238E27FC236}">
              <a16:creationId xmlns:a16="http://schemas.microsoft.com/office/drawing/2014/main" id="{00000000-0008-0000-1900-000002000000}"/>
            </a:ext>
          </a:extLst>
        </xdr:cNvPr>
        <xdr:cNvSpPr txBox="1"/>
      </xdr:nvSpPr>
      <xdr:spPr>
        <a:xfrm>
          <a:off x="9081246" y="6678706"/>
          <a:ext cx="3113314" cy="3962400"/>
        </a:xfrm>
        <a:prstGeom prst="rect">
          <a:avLst/>
        </a:prstGeom>
        <a:solidFill>
          <a:schemeClr val="bg1"/>
        </a:solidFill>
        <a:ln w="28575">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endParaRPr kumimoji="1" lang="en-US" altLang="ja-JP" sz="1400" b="1">
            <a:solidFill>
              <a:srgbClr val="FF0000"/>
            </a:solidFill>
            <a:latin typeface="+mn-ea"/>
            <a:ea typeface="+mn-ea"/>
          </a:endParaRPr>
        </a:p>
        <a:p>
          <a:pPr algn="ctr"/>
          <a:r>
            <a:rPr kumimoji="1" lang="en-US" altLang="ja-JP" sz="1400" b="1">
              <a:solidFill>
                <a:srgbClr val="FF0000"/>
              </a:solidFill>
              <a:latin typeface="+mn-ea"/>
              <a:ea typeface="+mn-ea"/>
            </a:rPr>
            <a:t>※</a:t>
          </a:r>
          <a:r>
            <a:rPr kumimoji="1" lang="ja-JP" altLang="en-US" sz="1400" b="1">
              <a:solidFill>
                <a:srgbClr val="FF0000"/>
              </a:solidFill>
              <a:latin typeface="+mn-ea"/>
              <a:ea typeface="+mn-ea"/>
            </a:rPr>
            <a:t>利用料等について</a:t>
          </a:r>
          <a:r>
            <a:rPr kumimoji="1" lang="en-US" altLang="ja-JP" sz="1400" b="1">
              <a:solidFill>
                <a:srgbClr val="FF0000"/>
              </a:solidFill>
              <a:latin typeface="+mn-ea"/>
              <a:ea typeface="+mn-ea"/>
            </a:rPr>
            <a:t>※</a:t>
          </a:r>
        </a:p>
        <a:p>
          <a:pPr algn="ctr"/>
          <a:endParaRPr kumimoji="1" lang="en-US" altLang="ja-JP" sz="1400" b="1">
            <a:solidFill>
              <a:srgbClr val="FF0000"/>
            </a:solidFill>
            <a:latin typeface="+mn-ea"/>
            <a:ea typeface="+mn-ea"/>
          </a:endParaRPr>
        </a:p>
        <a:p>
          <a:pPr algn="ctr"/>
          <a:r>
            <a:rPr kumimoji="1" lang="ja-JP" altLang="en-US" sz="1400" b="1">
              <a:solidFill>
                <a:srgbClr val="FF0000"/>
              </a:solidFill>
              <a:latin typeface="+mn-ea"/>
              <a:ea typeface="+mn-ea"/>
            </a:rPr>
            <a:t>「①利用延べ人数」を入力することで「②利用料　計」が、「③ ①のうち延長保育を利用した人数」を入力することで「④延長保育料　計」が、「⑤ ①のうち飲食を提供した人数」を入力することで、「⑥飲食費　計」が自動算出されます。</a:t>
          </a:r>
          <a:endParaRPr kumimoji="1" lang="en-US" altLang="ja-JP" sz="1400" b="1">
            <a:solidFill>
              <a:srgbClr val="FF0000"/>
            </a:solidFill>
            <a:latin typeface="+mn-ea"/>
            <a:ea typeface="+mn-ea"/>
          </a:endParaRPr>
        </a:p>
      </xdr:txBody>
    </xdr:sp>
    <xdr:clientData/>
  </xdr:oneCellAnchor>
  <xdr:oneCellAnchor>
    <xdr:from>
      <xdr:col>10</xdr:col>
      <xdr:colOff>815789</xdr:colOff>
      <xdr:row>16</xdr:row>
      <xdr:rowOff>161364</xdr:rowOff>
    </xdr:from>
    <xdr:ext cx="4509248" cy="6167718"/>
    <xdr:sp macro="" textlink="">
      <xdr:nvSpPr>
        <xdr:cNvPr id="3" name="テキスト ボックス 2"/>
        <xdr:cNvSpPr txBox="1"/>
      </xdr:nvSpPr>
      <xdr:spPr>
        <a:xfrm>
          <a:off x="12227860" y="4464423"/>
          <a:ext cx="4509248" cy="6167718"/>
        </a:xfrm>
        <a:prstGeom prst="rect">
          <a:avLst/>
        </a:prstGeom>
        <a:solidFill>
          <a:schemeClr val="bg1"/>
        </a:solidFill>
        <a:ln w="28575">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endParaRPr kumimoji="1" lang="en-US" altLang="ja-JP" sz="1600" b="1">
            <a:solidFill>
              <a:srgbClr val="FF0000"/>
            </a:solidFill>
            <a:latin typeface="+mn-ea"/>
            <a:ea typeface="+mn-ea"/>
          </a:endParaRPr>
        </a:p>
        <a:p>
          <a:pPr algn="ctr"/>
          <a:r>
            <a:rPr kumimoji="1" lang="ja-JP" altLang="en-US" sz="1600" b="1">
              <a:solidFill>
                <a:schemeClr val="tx1"/>
              </a:solidFill>
              <a:latin typeface="+mn-ea"/>
              <a:ea typeface="+mn-ea"/>
            </a:rPr>
            <a:t>■入力箇所について■</a:t>
          </a:r>
          <a:endParaRPr kumimoji="1" lang="en-US" altLang="ja-JP" sz="1600" b="1">
            <a:solidFill>
              <a:schemeClr val="tx1"/>
            </a:solidFill>
            <a:latin typeface="+mn-ea"/>
            <a:ea typeface="+mn-ea"/>
          </a:endParaRPr>
        </a:p>
        <a:p>
          <a:pPr algn="ctr"/>
          <a:endParaRPr kumimoji="1" lang="en-US" altLang="ja-JP" sz="1600" b="1">
            <a:solidFill>
              <a:srgbClr val="FF0000"/>
            </a:solidFill>
            <a:latin typeface="+mn-ea"/>
            <a:ea typeface="+mn-ea"/>
          </a:endParaRPr>
        </a:p>
        <a:p>
          <a:pPr algn="ctr"/>
          <a:r>
            <a:rPr kumimoji="1" lang="ja-JP" altLang="en-US" sz="1600" b="1">
              <a:solidFill>
                <a:schemeClr val="tx1"/>
              </a:solidFill>
              <a:latin typeface="+mn-ea"/>
              <a:ea typeface="+mn-ea"/>
            </a:rPr>
            <a:t>（１）上半期実績報告時</a:t>
          </a:r>
          <a:endParaRPr kumimoji="1" lang="en-US" altLang="ja-JP" sz="1600" b="1">
            <a:solidFill>
              <a:schemeClr val="tx1"/>
            </a:solidFill>
            <a:latin typeface="+mn-ea"/>
            <a:ea typeface="+mn-ea"/>
          </a:endParaRPr>
        </a:p>
        <a:p>
          <a:pPr algn="ctr"/>
          <a:r>
            <a:rPr kumimoji="1" lang="ja-JP" altLang="en-US" sz="1600" b="1" u="none">
              <a:solidFill>
                <a:schemeClr val="tx1"/>
              </a:solidFill>
              <a:latin typeface="+mn-ea"/>
              <a:ea typeface="+mn-ea"/>
            </a:rPr>
            <a:t>→</a:t>
          </a:r>
          <a:r>
            <a:rPr kumimoji="1" lang="ja-JP" altLang="en-US" sz="1600" b="1" u="sng">
              <a:solidFill>
                <a:srgbClr val="FFFF00"/>
              </a:solidFill>
              <a:latin typeface="+mn-ea"/>
              <a:ea typeface="+mn-ea"/>
            </a:rPr>
            <a:t>「黄色セル」</a:t>
          </a:r>
          <a:r>
            <a:rPr kumimoji="1" lang="ja-JP" altLang="en-US" sz="1600" b="1">
              <a:solidFill>
                <a:schemeClr val="tx1"/>
              </a:solidFill>
              <a:latin typeface="+mn-ea"/>
              <a:ea typeface="+mn-ea"/>
            </a:rPr>
            <a:t>に入力してください。</a:t>
          </a:r>
          <a:endParaRPr kumimoji="1" lang="en-US" altLang="ja-JP" sz="1600" b="1">
            <a:solidFill>
              <a:schemeClr val="tx1"/>
            </a:solidFill>
            <a:latin typeface="+mn-ea"/>
            <a:ea typeface="+mn-ea"/>
          </a:endParaRPr>
        </a:p>
        <a:p>
          <a:pPr algn="ctr"/>
          <a:r>
            <a:rPr kumimoji="1" lang="en-US" altLang="ja-JP" sz="1600" b="1">
              <a:solidFill>
                <a:schemeClr val="tx1"/>
              </a:solidFill>
              <a:latin typeface="+mn-ea"/>
              <a:ea typeface="+mn-ea"/>
            </a:rPr>
            <a:t>※</a:t>
          </a:r>
          <a:r>
            <a:rPr kumimoji="1" lang="ja-JP" altLang="en-US" sz="1600" b="1">
              <a:solidFill>
                <a:schemeClr val="tx1"/>
              </a:solidFill>
              <a:latin typeface="+mn-ea"/>
              <a:ea typeface="+mn-ea"/>
            </a:rPr>
            <a:t>上半期実績確定後は変更できません。</a:t>
          </a:r>
          <a:endParaRPr kumimoji="1" lang="en-US" altLang="ja-JP" sz="1600" b="1">
            <a:solidFill>
              <a:schemeClr val="tx1"/>
            </a:solidFill>
            <a:latin typeface="+mn-ea"/>
            <a:ea typeface="+mn-ea"/>
          </a:endParaRPr>
        </a:p>
        <a:p>
          <a:pPr algn="ctr"/>
          <a:r>
            <a:rPr kumimoji="1" lang="ja-JP" altLang="en-US" sz="1600" b="1">
              <a:solidFill>
                <a:schemeClr val="tx1"/>
              </a:solidFill>
              <a:latin typeface="+mn-ea"/>
              <a:ea typeface="+mn-ea"/>
            </a:rPr>
            <a:t>（編集ができないよう保護いたします。）</a:t>
          </a:r>
          <a:endParaRPr kumimoji="1" lang="en-US" altLang="ja-JP" sz="1600" b="1">
            <a:solidFill>
              <a:schemeClr val="tx1"/>
            </a:solidFill>
            <a:latin typeface="+mn-ea"/>
            <a:ea typeface="+mn-ea"/>
          </a:endParaRPr>
        </a:p>
        <a:p>
          <a:pPr algn="ctr"/>
          <a:endParaRPr kumimoji="1" lang="en-US" altLang="ja-JP" sz="1600" b="1">
            <a:solidFill>
              <a:schemeClr val="tx1"/>
            </a:solidFill>
            <a:latin typeface="+mn-ea"/>
            <a:ea typeface="+mn-ea"/>
          </a:endParaRPr>
        </a:p>
        <a:p>
          <a:pPr algn="ctr"/>
          <a:endParaRPr kumimoji="1" lang="en-US" altLang="ja-JP" sz="1600" b="1">
            <a:solidFill>
              <a:srgbClr val="FF0000"/>
            </a:solidFill>
            <a:latin typeface="+mn-ea"/>
            <a:ea typeface="+mn-ea"/>
          </a:endParaRPr>
        </a:p>
        <a:p>
          <a:pPr algn="ctr"/>
          <a:r>
            <a:rPr kumimoji="1" lang="ja-JP" altLang="en-US" sz="1600" b="1">
              <a:solidFill>
                <a:schemeClr val="tx1"/>
              </a:solidFill>
              <a:latin typeface="+mn-ea"/>
              <a:ea typeface="+mn-ea"/>
            </a:rPr>
            <a:t>（２）下半期実績報告時</a:t>
          </a:r>
          <a:endParaRPr kumimoji="1" lang="en-US" altLang="ja-JP" sz="1600" b="1">
            <a:solidFill>
              <a:schemeClr val="tx1"/>
            </a:solidFill>
            <a:latin typeface="+mn-ea"/>
            <a:ea typeface="+mn-ea"/>
          </a:endParaRPr>
        </a:p>
        <a:p>
          <a:pPr algn="ctr"/>
          <a:r>
            <a:rPr kumimoji="1" lang="ja-JP" altLang="en-US" sz="1600" b="1">
              <a:solidFill>
                <a:schemeClr val="tx1"/>
              </a:solidFill>
              <a:latin typeface="+mn-ea"/>
              <a:ea typeface="+mn-ea"/>
            </a:rPr>
            <a:t>→入力必須ではありません。年度末の報告に先立ち入力いただいても差支えございません。</a:t>
          </a:r>
          <a:endParaRPr kumimoji="1" lang="en-US" altLang="ja-JP" sz="1600" b="1">
            <a:solidFill>
              <a:schemeClr val="tx1"/>
            </a:solidFill>
            <a:latin typeface="+mn-ea"/>
            <a:ea typeface="+mn-ea"/>
          </a:endParaRPr>
        </a:p>
        <a:p>
          <a:pPr algn="ctr"/>
          <a:endParaRPr kumimoji="1" lang="en-US" altLang="ja-JP" sz="1600" b="1">
            <a:solidFill>
              <a:srgbClr val="FF0000"/>
            </a:solidFill>
            <a:latin typeface="+mn-ea"/>
            <a:ea typeface="+mn-ea"/>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FF0000"/>
              </a:solidFill>
              <a:effectLst/>
              <a:uLnTx/>
              <a:uFillTx/>
              <a:latin typeface="游ゴシック" panose="020B0400000000000000" pitchFamily="50" charset="-128"/>
              <a:ea typeface="+mn-ea"/>
              <a:cs typeface="+mn-cs"/>
            </a:rPr>
            <a:t>　</a:t>
          </a:r>
          <a:r>
            <a:rPr kumimoji="1" lang="ja-JP" altLang="en-US" sz="1600" b="1" i="0" u="none" strike="noStrike" kern="0" cap="none" spc="0" normalizeH="0" baseline="0" noProof="0">
              <a:ln>
                <a:noFill/>
              </a:ln>
              <a:solidFill>
                <a:prstClr val="black"/>
              </a:solidFill>
              <a:effectLst/>
              <a:uLnTx/>
              <a:uFillTx/>
              <a:latin typeface="游ゴシック" panose="020B0400000000000000" pitchFamily="50" charset="-128"/>
              <a:ea typeface="+mn-ea"/>
              <a:cs typeface="+mn-cs"/>
            </a:rPr>
            <a:t>（３）運営費補助金実績報告時（年度末）</a:t>
          </a:r>
          <a:endParaRPr kumimoji="1" lang="en-US" altLang="ja-JP" sz="1600" b="1" i="0" u="none" strike="noStrike" kern="0" cap="none" spc="0" normalizeH="0" baseline="0" noProof="0">
            <a:ln>
              <a:noFill/>
            </a:ln>
            <a:solidFill>
              <a:prstClr val="black"/>
            </a:solidFill>
            <a:effectLst/>
            <a:uLnTx/>
            <a:uFillTx/>
            <a:latin typeface="游ゴシック" panose="020B0400000000000000" pitchFamily="50" charset="-128"/>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游ゴシック" panose="020B0400000000000000" pitchFamily="50" charset="-128"/>
              <a:ea typeface="+mn-ea"/>
              <a:cs typeface="+mn-cs"/>
            </a:rPr>
            <a:t>→</a:t>
          </a:r>
          <a:r>
            <a:rPr kumimoji="1" lang="ja-JP" altLang="en-US" sz="1600" b="1" i="0" u="sng" strike="noStrike" kern="0" cap="none" spc="0" normalizeH="0" baseline="0" noProof="0">
              <a:ln>
                <a:noFill/>
              </a:ln>
              <a:solidFill>
                <a:srgbClr val="00B0F0"/>
              </a:solidFill>
              <a:effectLst/>
              <a:uLnTx/>
              <a:uFillTx/>
              <a:latin typeface="游ゴシック" panose="020B0400000000000000" pitchFamily="50" charset="-128"/>
              <a:ea typeface="+mn-ea"/>
              <a:cs typeface="+mn-cs"/>
            </a:rPr>
            <a:t>「水色セル」</a:t>
          </a:r>
          <a:r>
            <a:rPr kumimoji="1" lang="ja-JP" altLang="en-US" sz="1600" b="1" i="0" u="none" strike="noStrike" kern="0" cap="none" spc="0" normalizeH="0" baseline="0" noProof="0">
              <a:ln>
                <a:noFill/>
              </a:ln>
              <a:solidFill>
                <a:prstClr val="black"/>
              </a:solidFill>
              <a:effectLst/>
              <a:uLnTx/>
              <a:uFillTx/>
              <a:latin typeface="游ゴシック" panose="020B0400000000000000" pitchFamily="50" charset="-128"/>
              <a:ea typeface="+mn-ea"/>
              <a:cs typeface="+mn-cs"/>
            </a:rPr>
            <a:t>に入力してください。</a:t>
          </a:r>
          <a:endParaRPr kumimoji="1" lang="en-US" altLang="ja-JP" sz="1600" b="1" i="0" u="none" strike="noStrike" kern="0" cap="none" spc="0" normalizeH="0" baseline="0" noProof="0">
            <a:ln>
              <a:noFill/>
            </a:ln>
            <a:solidFill>
              <a:prstClr val="black"/>
            </a:solidFill>
            <a:effectLst/>
            <a:uLnTx/>
            <a:uFillTx/>
            <a:latin typeface="游ゴシック" panose="020B0400000000000000" pitchFamily="50" charset="-128"/>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600" b="1" i="0" u="none" strike="noStrike" kern="0" cap="none" spc="0" normalizeH="0" baseline="0" noProof="0">
            <a:ln>
              <a:noFill/>
            </a:ln>
            <a:solidFill>
              <a:prstClr val="black"/>
            </a:solidFill>
            <a:effectLst/>
            <a:uLnTx/>
            <a:uFillTx/>
            <a:latin typeface="游ゴシック" panose="020B0400000000000000" pitchFamily="50" charset="-128"/>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600" b="1" i="0" u="none" strike="noStrike" kern="0" cap="none" spc="0" normalizeH="0" baseline="0" noProof="0">
            <a:ln>
              <a:noFill/>
            </a:ln>
            <a:solidFill>
              <a:prstClr val="black"/>
            </a:solidFill>
            <a:effectLst/>
            <a:uLnTx/>
            <a:uFillTx/>
            <a:latin typeface="游ゴシック" panose="020B0400000000000000" pitchFamily="50" charset="-128"/>
            <a:ea typeface="+mn-ea"/>
            <a:cs typeface="+mn-cs"/>
          </a:endParaRPr>
        </a:p>
      </xdr:txBody>
    </xdr:sp>
    <xdr:clientData/>
  </xdr:oneCellAnchor>
  <xdr:twoCellAnchor>
    <xdr:from>
      <xdr:col>4</xdr:col>
      <xdr:colOff>131782</xdr:colOff>
      <xdr:row>10</xdr:row>
      <xdr:rowOff>191845</xdr:rowOff>
    </xdr:from>
    <xdr:to>
      <xdr:col>7</xdr:col>
      <xdr:colOff>831029</xdr:colOff>
      <xdr:row>16</xdr:row>
      <xdr:rowOff>236668</xdr:rowOff>
    </xdr:to>
    <xdr:sp macro="" textlink="">
      <xdr:nvSpPr>
        <xdr:cNvPr id="4" name="テキスト ボックス 3"/>
        <xdr:cNvSpPr txBox="1"/>
      </xdr:nvSpPr>
      <xdr:spPr>
        <a:xfrm>
          <a:off x="4848562" y="3064585"/>
          <a:ext cx="4090147" cy="1439283"/>
        </a:xfrm>
        <a:prstGeom prst="rect">
          <a:avLst/>
        </a:prstGeom>
        <a:solidFill>
          <a:srgbClr val="FFFF99"/>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利用者が年間を通して</a:t>
          </a:r>
          <a:r>
            <a:rPr kumimoji="1" lang="en-US" altLang="ja-JP" sz="1400"/>
            <a:t>0</a:t>
          </a:r>
          <a:r>
            <a:rPr kumimoji="1" lang="ja-JP" altLang="en-US" sz="1400"/>
            <a:t>人の場合は、補助対象外です。</a:t>
          </a:r>
          <a:endParaRPr kumimoji="1" lang="en-US" altLang="ja-JP" sz="1400"/>
        </a:p>
        <a:p>
          <a:r>
            <a:rPr kumimoji="1" lang="ja-JP" altLang="en-US" sz="1400"/>
            <a:t>利用者がいないことで、別の業務に従事していると考えられるため。</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32</xdr:col>
      <xdr:colOff>41564</xdr:colOff>
      <xdr:row>5</xdr:row>
      <xdr:rowOff>1</xdr:rowOff>
    </xdr:from>
    <xdr:ext cx="5886450" cy="7105649"/>
    <xdr:sp macro="" textlink="">
      <xdr:nvSpPr>
        <xdr:cNvPr id="2" name="テキスト ボックス 1"/>
        <xdr:cNvSpPr txBox="1"/>
      </xdr:nvSpPr>
      <xdr:spPr>
        <a:xfrm>
          <a:off x="32405782" y="4752110"/>
          <a:ext cx="5886450" cy="7105649"/>
        </a:xfrm>
        <a:prstGeom prst="rect">
          <a:avLst/>
        </a:prstGeom>
        <a:solidFill>
          <a:schemeClr val="bg1"/>
        </a:solidFill>
        <a:ln w="28575">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endParaRPr kumimoji="1" lang="en-US" altLang="ja-JP" sz="1600" b="1">
            <a:solidFill>
              <a:srgbClr val="FF0000"/>
            </a:solidFill>
            <a:latin typeface="+mn-ea"/>
            <a:ea typeface="+mn-ea"/>
          </a:endParaRPr>
        </a:p>
        <a:p>
          <a:pPr algn="ctr"/>
          <a:r>
            <a:rPr kumimoji="1" lang="ja-JP" altLang="en-US" sz="1600" b="1">
              <a:solidFill>
                <a:schemeClr val="tx1"/>
              </a:solidFill>
              <a:latin typeface="+mn-ea"/>
              <a:ea typeface="+mn-ea"/>
            </a:rPr>
            <a:t>■入力箇所について■</a:t>
          </a:r>
          <a:endParaRPr kumimoji="1" lang="en-US" altLang="ja-JP" sz="1600" b="1">
            <a:solidFill>
              <a:schemeClr val="tx1"/>
            </a:solidFill>
            <a:latin typeface="+mn-ea"/>
            <a:ea typeface="+mn-ea"/>
          </a:endParaRPr>
        </a:p>
        <a:p>
          <a:pPr algn="ctr"/>
          <a:endParaRPr kumimoji="1" lang="en-US" altLang="ja-JP" sz="1600" b="1">
            <a:solidFill>
              <a:srgbClr val="FF0000"/>
            </a:solidFill>
            <a:latin typeface="+mn-ea"/>
            <a:ea typeface="+mn-ea"/>
          </a:endParaRPr>
        </a:p>
        <a:p>
          <a:pPr algn="ctr"/>
          <a:r>
            <a:rPr kumimoji="1" lang="ja-JP" altLang="en-US" sz="1600" b="1">
              <a:solidFill>
                <a:schemeClr val="tx1"/>
              </a:solidFill>
              <a:latin typeface="+mn-ea"/>
              <a:ea typeface="+mn-ea"/>
            </a:rPr>
            <a:t>（１）上半期実績報告時</a:t>
          </a:r>
          <a:endParaRPr kumimoji="1" lang="en-US" altLang="ja-JP" sz="1600" b="1">
            <a:solidFill>
              <a:schemeClr val="tx1"/>
            </a:solidFill>
            <a:latin typeface="+mn-ea"/>
            <a:ea typeface="+mn-ea"/>
          </a:endParaRPr>
        </a:p>
        <a:p>
          <a:pPr algn="ctr"/>
          <a:r>
            <a:rPr kumimoji="1" lang="ja-JP" altLang="en-US" sz="1600" b="1" u="sng">
              <a:solidFill>
                <a:srgbClr val="FFFF00"/>
              </a:solidFill>
              <a:latin typeface="+mn-ea"/>
              <a:ea typeface="+mn-ea"/>
            </a:rPr>
            <a:t>→「黄色セル」</a:t>
          </a:r>
          <a:r>
            <a:rPr kumimoji="1" lang="ja-JP" altLang="en-US" sz="1600" b="1">
              <a:solidFill>
                <a:schemeClr val="tx1"/>
              </a:solidFill>
              <a:latin typeface="+mn-ea"/>
              <a:ea typeface="+mn-ea"/>
            </a:rPr>
            <a:t>に入力してください。</a:t>
          </a:r>
          <a:endParaRPr kumimoji="1" lang="en-US" altLang="ja-JP" sz="1600" b="1">
            <a:solidFill>
              <a:schemeClr val="tx1"/>
            </a:solidFill>
            <a:latin typeface="+mn-ea"/>
            <a:ea typeface="+mn-ea"/>
          </a:endParaRPr>
        </a:p>
        <a:p>
          <a:pPr algn="ctr"/>
          <a:r>
            <a:rPr kumimoji="1" lang="en-US" altLang="ja-JP" sz="1600" b="1">
              <a:solidFill>
                <a:schemeClr val="tx1"/>
              </a:solidFill>
              <a:latin typeface="+mn-ea"/>
              <a:ea typeface="+mn-ea"/>
            </a:rPr>
            <a:t>※</a:t>
          </a:r>
          <a:r>
            <a:rPr kumimoji="1" lang="ja-JP" altLang="en-US" sz="1600" b="1">
              <a:solidFill>
                <a:schemeClr val="tx1"/>
              </a:solidFill>
              <a:latin typeface="+mn-ea"/>
              <a:ea typeface="+mn-ea"/>
            </a:rPr>
            <a:t>上半期実績確定後は変更できません。</a:t>
          </a:r>
          <a:endParaRPr kumimoji="1" lang="en-US" altLang="ja-JP" sz="1600" b="1">
            <a:solidFill>
              <a:schemeClr val="tx1"/>
            </a:solidFill>
            <a:latin typeface="+mn-ea"/>
            <a:ea typeface="+mn-ea"/>
          </a:endParaRPr>
        </a:p>
        <a:p>
          <a:pPr algn="ctr"/>
          <a:r>
            <a:rPr kumimoji="1" lang="ja-JP" altLang="en-US" sz="1600" b="1">
              <a:solidFill>
                <a:schemeClr val="tx1"/>
              </a:solidFill>
              <a:latin typeface="+mn-ea"/>
              <a:ea typeface="+mn-ea"/>
            </a:rPr>
            <a:t>（編集ができないよう保護いたします。）</a:t>
          </a:r>
          <a:endParaRPr kumimoji="1" lang="en-US" altLang="ja-JP" sz="1600" b="1">
            <a:solidFill>
              <a:schemeClr val="tx1"/>
            </a:solidFill>
            <a:latin typeface="+mn-ea"/>
            <a:ea typeface="+mn-ea"/>
          </a:endParaRPr>
        </a:p>
        <a:p>
          <a:pPr algn="ctr"/>
          <a:endParaRPr kumimoji="1" lang="en-US" altLang="ja-JP" sz="1600" b="1">
            <a:solidFill>
              <a:srgbClr val="FF0000"/>
            </a:solidFill>
            <a:latin typeface="+mn-ea"/>
            <a:ea typeface="+mn-ea"/>
          </a:endParaRPr>
        </a:p>
        <a:p>
          <a:pPr algn="ctr"/>
          <a:r>
            <a:rPr kumimoji="1" lang="ja-JP" altLang="en-US" sz="1600" b="1">
              <a:solidFill>
                <a:schemeClr val="tx1"/>
              </a:solidFill>
              <a:latin typeface="+mn-ea"/>
              <a:ea typeface="+mn-ea"/>
            </a:rPr>
            <a:t>（２）下半期実績報告時</a:t>
          </a:r>
          <a:endParaRPr kumimoji="1" lang="en-US" altLang="ja-JP" sz="1600" b="1">
            <a:solidFill>
              <a:schemeClr val="tx1"/>
            </a:solidFill>
            <a:latin typeface="+mn-ea"/>
            <a:ea typeface="+mn-ea"/>
          </a:endParaRPr>
        </a:p>
        <a:p>
          <a:pPr algn="ctr"/>
          <a:r>
            <a:rPr kumimoji="1" lang="ja-JP" altLang="en-US" sz="1600" b="1" i="0" u="none" strike="noStrike" kern="0" cap="none" spc="0" normalizeH="0" baseline="0" noProof="0">
              <a:ln>
                <a:noFill/>
              </a:ln>
              <a:solidFill>
                <a:srgbClr val="FFFF00"/>
              </a:solidFill>
              <a:effectLst/>
              <a:uLnTx/>
              <a:uFillTx/>
              <a:latin typeface="游ゴシック" panose="020B0400000000000000" pitchFamily="50" charset="-128"/>
              <a:ea typeface="+mn-ea"/>
              <a:cs typeface="+mn-cs"/>
            </a:rPr>
            <a:t>→</a:t>
          </a:r>
          <a:r>
            <a:rPr kumimoji="1" lang="ja-JP" altLang="en-US" sz="1600" b="1" u="sng">
              <a:solidFill>
                <a:schemeClr val="accent6">
                  <a:lumMod val="60000"/>
                  <a:lumOff val="40000"/>
                </a:schemeClr>
              </a:solidFill>
              <a:latin typeface="+mn-ea"/>
              <a:ea typeface="+mn-ea"/>
            </a:rPr>
            <a:t>「緑色セル」</a:t>
          </a:r>
          <a:r>
            <a:rPr kumimoji="1" lang="ja-JP" altLang="en-US" sz="1600" b="1">
              <a:solidFill>
                <a:schemeClr val="tx1"/>
              </a:solidFill>
              <a:latin typeface="+mn-ea"/>
              <a:ea typeface="+mn-ea"/>
            </a:rPr>
            <a:t>に入力してください。</a:t>
          </a:r>
          <a:endParaRPr kumimoji="1" lang="en-US" altLang="ja-JP" sz="1600" b="1">
            <a:solidFill>
              <a:schemeClr val="tx1"/>
            </a:solidFill>
            <a:latin typeface="+mn-ea"/>
            <a:ea typeface="+mn-ea"/>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600" b="1" i="0" u="none" strike="noStrike" kern="0" cap="none" spc="0" normalizeH="0" baseline="0" noProof="0">
              <a:ln>
                <a:noFill/>
              </a:ln>
              <a:solidFill>
                <a:prstClr val="black"/>
              </a:solidFill>
              <a:effectLst/>
              <a:uLnTx/>
              <a:uFillTx/>
              <a:latin typeface="游ゴシック" panose="020B0400000000000000" pitchFamily="50" charset="-128"/>
              <a:ea typeface="+mn-ea"/>
              <a:cs typeface="+mn-cs"/>
            </a:rPr>
            <a:t>※</a:t>
          </a:r>
          <a:r>
            <a:rPr kumimoji="1" lang="ja-JP" altLang="en-US" sz="1600" b="1" i="0" u="none" strike="noStrike" kern="0" cap="none" spc="0" normalizeH="0" baseline="0" noProof="0">
              <a:ln>
                <a:noFill/>
              </a:ln>
              <a:solidFill>
                <a:prstClr val="black"/>
              </a:solidFill>
              <a:effectLst/>
              <a:uLnTx/>
              <a:uFillTx/>
              <a:latin typeface="游ゴシック" panose="020B0400000000000000" pitchFamily="50" charset="-128"/>
              <a:ea typeface="+mn-ea"/>
              <a:cs typeface="+mn-cs"/>
            </a:rPr>
            <a:t>１０月～２月に支給する賞与・一時金は</a:t>
          </a:r>
          <a:endParaRPr kumimoji="1" lang="en-US" altLang="ja-JP" sz="1600" b="1" i="0" u="none" strike="noStrike" kern="0" cap="none" spc="0" normalizeH="0" baseline="0" noProof="0">
            <a:ln>
              <a:noFill/>
            </a:ln>
            <a:solidFill>
              <a:prstClr val="black"/>
            </a:solidFill>
            <a:effectLst/>
            <a:uLnTx/>
            <a:uFillTx/>
            <a:latin typeface="游ゴシック" panose="020B0400000000000000" pitchFamily="50" charset="-128"/>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sng" strike="noStrike" kern="0" cap="none" spc="0" normalizeH="0" baseline="0" noProof="0">
              <a:ln>
                <a:noFill/>
              </a:ln>
              <a:solidFill>
                <a:srgbClr val="FFFF00"/>
              </a:solidFill>
              <a:effectLst/>
              <a:uLnTx/>
              <a:uFillTx/>
              <a:latin typeface="游ゴシック" panose="020B0400000000000000" pitchFamily="50" charset="-128"/>
              <a:ea typeface="+mn-ea"/>
              <a:cs typeface="+mn-cs"/>
            </a:rPr>
            <a:t>「賞与・一時金欄</a:t>
          </a:r>
          <a:r>
            <a:rPr kumimoji="1" lang="ja-JP" altLang="en-US" sz="1600" b="1" i="0" u="none" strike="noStrike" kern="0" cap="none" spc="0" normalizeH="0" baseline="0" noProof="0">
              <a:ln>
                <a:noFill/>
              </a:ln>
              <a:solidFill>
                <a:prstClr val="black"/>
              </a:solidFill>
              <a:effectLst/>
              <a:uLnTx/>
              <a:uFillTx/>
              <a:latin typeface="游ゴシック" panose="020B0400000000000000" pitchFamily="50" charset="-128"/>
              <a:ea typeface="+mn-ea"/>
              <a:cs typeface="+mn-cs"/>
            </a:rPr>
            <a:t>に入力してください。</a:t>
          </a:r>
        </a:p>
        <a:p>
          <a:pPr algn="ctr"/>
          <a:endParaRPr kumimoji="1" lang="en-US" altLang="ja-JP" sz="1600" b="1">
            <a:solidFill>
              <a:schemeClr val="tx1"/>
            </a:solidFill>
            <a:latin typeface="+mn-ea"/>
            <a:ea typeface="+mn-ea"/>
          </a:endParaRPr>
        </a:p>
        <a:p>
          <a:pPr algn="ctr"/>
          <a:endParaRPr kumimoji="1" lang="en-US" altLang="ja-JP" sz="1600" b="1">
            <a:solidFill>
              <a:srgbClr val="FF0000"/>
            </a:solidFill>
            <a:latin typeface="+mn-ea"/>
            <a:ea typeface="+mn-ea"/>
          </a:endParaRPr>
        </a:p>
        <a:p>
          <a:pPr algn="ctr"/>
          <a:r>
            <a:rPr kumimoji="1" lang="ja-JP" altLang="en-US" sz="1600" b="1">
              <a:solidFill>
                <a:srgbClr val="FF0000"/>
              </a:solidFill>
              <a:latin typeface="+mn-ea"/>
              <a:ea typeface="+mn-ea"/>
            </a:rPr>
            <a:t>　</a:t>
          </a:r>
          <a:r>
            <a:rPr kumimoji="1" lang="ja-JP" altLang="en-US" sz="1600" b="1">
              <a:solidFill>
                <a:schemeClr val="tx1"/>
              </a:solidFill>
              <a:latin typeface="+mn-ea"/>
              <a:ea typeface="+mn-ea"/>
            </a:rPr>
            <a:t>（３）運営費補助金実績報告時（年度末）</a:t>
          </a:r>
          <a:endParaRPr kumimoji="1" lang="en-US" altLang="ja-JP" sz="1600" b="1">
            <a:solidFill>
              <a:schemeClr val="tx1"/>
            </a:solidFill>
            <a:latin typeface="+mn-ea"/>
            <a:ea typeface="+mn-ea"/>
          </a:endParaRPr>
        </a:p>
        <a:p>
          <a:pPr algn="ctr"/>
          <a:r>
            <a:rPr kumimoji="1" lang="ja-JP" altLang="en-US" sz="1600" b="1" u="sng">
              <a:solidFill>
                <a:srgbClr val="00B0F0"/>
              </a:solidFill>
              <a:latin typeface="+mn-ea"/>
              <a:ea typeface="+mn-ea"/>
            </a:rPr>
            <a:t>→「水色セル」</a:t>
          </a:r>
          <a:r>
            <a:rPr kumimoji="1" lang="ja-JP" altLang="en-US" sz="1600" b="1">
              <a:solidFill>
                <a:schemeClr val="tx1"/>
              </a:solidFill>
              <a:latin typeface="+mn-ea"/>
              <a:ea typeface="+mn-ea"/>
            </a:rPr>
            <a:t>に入力してください。</a:t>
          </a:r>
          <a:endParaRPr kumimoji="1" lang="en-US" altLang="ja-JP" sz="1600" b="1">
            <a:solidFill>
              <a:schemeClr val="tx1"/>
            </a:solidFill>
            <a:latin typeface="+mn-ea"/>
            <a:ea typeface="+mn-ea"/>
          </a:endParaRPr>
        </a:p>
        <a:p>
          <a:pPr algn="ctr"/>
          <a:r>
            <a:rPr kumimoji="1" lang="en-US" altLang="ja-JP" sz="1600" b="1">
              <a:solidFill>
                <a:schemeClr val="tx1"/>
              </a:solidFill>
              <a:latin typeface="+mn-ea"/>
              <a:ea typeface="+mn-ea"/>
            </a:rPr>
            <a:t>※</a:t>
          </a:r>
          <a:r>
            <a:rPr kumimoji="1" lang="ja-JP" altLang="en-US" sz="1600" b="1">
              <a:solidFill>
                <a:schemeClr val="tx1"/>
              </a:solidFill>
              <a:latin typeface="+mn-ea"/>
              <a:ea typeface="+mn-ea"/>
            </a:rPr>
            <a:t>１０～２月給与は変更できません。</a:t>
          </a:r>
          <a:endParaRPr kumimoji="1" lang="en-US" altLang="ja-JP" sz="1600" b="1">
            <a:solidFill>
              <a:schemeClr val="tx1"/>
            </a:solidFill>
            <a:latin typeface="+mn-ea"/>
            <a:ea typeface="+mn-ea"/>
          </a:endParaRPr>
        </a:p>
        <a:p>
          <a:pPr algn="ctr"/>
          <a:r>
            <a:rPr kumimoji="1" lang="en-US" altLang="ja-JP" sz="1600" b="1">
              <a:solidFill>
                <a:schemeClr val="tx1"/>
              </a:solidFill>
              <a:latin typeface="+mn-ea"/>
              <a:ea typeface="+mn-ea"/>
            </a:rPr>
            <a:t>※</a:t>
          </a:r>
          <a:r>
            <a:rPr kumimoji="1" lang="ja-JP" altLang="en-US" sz="1600" b="1">
              <a:solidFill>
                <a:schemeClr val="tx1"/>
              </a:solidFill>
              <a:latin typeface="+mn-ea"/>
              <a:ea typeface="+mn-ea"/>
            </a:rPr>
            <a:t>３月に支給する賞与・一時金は</a:t>
          </a:r>
          <a:endParaRPr kumimoji="1" lang="en-US" altLang="ja-JP" sz="1600" b="1">
            <a:solidFill>
              <a:schemeClr val="tx1"/>
            </a:solidFill>
            <a:latin typeface="+mn-ea"/>
            <a:ea typeface="+mn-ea"/>
          </a:endParaRPr>
        </a:p>
        <a:p>
          <a:pPr algn="ctr"/>
          <a:r>
            <a:rPr kumimoji="1" lang="ja-JP" altLang="en-US" sz="1600" b="1" u="sng">
              <a:solidFill>
                <a:srgbClr val="FFFF00"/>
              </a:solidFill>
              <a:latin typeface="+mn-ea"/>
              <a:ea typeface="+mn-ea"/>
            </a:rPr>
            <a:t>「賞与・一時金欄</a:t>
          </a:r>
          <a:r>
            <a:rPr kumimoji="1" lang="ja-JP" altLang="en-US" sz="1600" b="1">
              <a:solidFill>
                <a:schemeClr val="tx1"/>
              </a:solidFill>
              <a:latin typeface="+mn-ea"/>
              <a:ea typeface="+mn-ea"/>
            </a:rPr>
            <a:t>に入力してください。</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23</xdr:col>
      <xdr:colOff>124690</xdr:colOff>
      <xdr:row>5</xdr:row>
      <xdr:rowOff>249382</xdr:rowOff>
    </xdr:from>
    <xdr:ext cx="4265468" cy="5444836"/>
    <xdr:sp macro="" textlink="">
      <xdr:nvSpPr>
        <xdr:cNvPr id="3" name="テキスト ボックス 2">
          <a:extLst>
            <a:ext uri="{FF2B5EF4-FFF2-40B4-BE49-F238E27FC236}">
              <a16:creationId xmlns:a16="http://schemas.microsoft.com/office/drawing/2014/main" id="{00000000-0008-0000-0600-000003000000}"/>
            </a:ext>
          </a:extLst>
        </xdr:cNvPr>
        <xdr:cNvSpPr txBox="1"/>
      </xdr:nvSpPr>
      <xdr:spPr>
        <a:xfrm>
          <a:off x="20241490" y="1773382"/>
          <a:ext cx="4265468" cy="5444836"/>
        </a:xfrm>
        <a:prstGeom prst="rect">
          <a:avLst/>
        </a:prstGeom>
        <a:solidFill>
          <a:schemeClr val="bg1"/>
        </a:solidFill>
        <a:ln w="28575">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endParaRPr kumimoji="1" lang="en-US" altLang="ja-JP" sz="1600" b="1">
            <a:solidFill>
              <a:srgbClr val="FF0000"/>
            </a:solidFill>
            <a:latin typeface="+mn-ea"/>
            <a:ea typeface="+mn-ea"/>
          </a:endParaRPr>
        </a:p>
        <a:p>
          <a:pPr algn="ctr"/>
          <a:r>
            <a:rPr kumimoji="1" lang="ja-JP" altLang="en-US" sz="1600" b="1">
              <a:solidFill>
                <a:schemeClr val="tx1"/>
              </a:solidFill>
              <a:latin typeface="+mn-ea"/>
              <a:ea typeface="+mn-ea"/>
            </a:rPr>
            <a:t>■入力箇所について■</a:t>
          </a:r>
          <a:endParaRPr kumimoji="1" lang="en-US" altLang="ja-JP" sz="1600" b="1">
            <a:solidFill>
              <a:schemeClr val="tx1"/>
            </a:solidFill>
            <a:latin typeface="+mn-ea"/>
            <a:ea typeface="+mn-ea"/>
          </a:endParaRPr>
        </a:p>
        <a:p>
          <a:pPr algn="ctr"/>
          <a:endParaRPr kumimoji="1" lang="en-US" altLang="ja-JP" sz="1600" b="1">
            <a:solidFill>
              <a:srgbClr val="FF0000"/>
            </a:solidFill>
            <a:latin typeface="+mn-ea"/>
            <a:ea typeface="+mn-ea"/>
          </a:endParaRPr>
        </a:p>
        <a:p>
          <a:pPr algn="ctr"/>
          <a:r>
            <a:rPr kumimoji="1" lang="ja-JP" altLang="en-US" sz="1600" b="1">
              <a:solidFill>
                <a:schemeClr val="tx1"/>
              </a:solidFill>
              <a:latin typeface="+mn-ea"/>
              <a:ea typeface="+mn-ea"/>
            </a:rPr>
            <a:t>（１）上半期実績報告時</a:t>
          </a:r>
          <a:endParaRPr kumimoji="1" lang="en-US" altLang="ja-JP" sz="1600" b="1">
            <a:solidFill>
              <a:schemeClr val="tx1"/>
            </a:solidFill>
            <a:latin typeface="+mn-ea"/>
            <a:ea typeface="+mn-ea"/>
          </a:endParaRPr>
        </a:p>
        <a:p>
          <a:pPr algn="ctr"/>
          <a:r>
            <a:rPr kumimoji="1" lang="ja-JP" altLang="en-US" sz="1600" b="1" u="none">
              <a:solidFill>
                <a:schemeClr val="tx1"/>
              </a:solidFill>
              <a:latin typeface="+mn-ea"/>
              <a:ea typeface="+mn-ea"/>
            </a:rPr>
            <a:t>→</a:t>
          </a:r>
          <a:r>
            <a:rPr kumimoji="1" lang="ja-JP" altLang="en-US" sz="1600" b="1" u="sng">
              <a:solidFill>
                <a:srgbClr val="FFFF00"/>
              </a:solidFill>
              <a:latin typeface="+mn-ea"/>
              <a:ea typeface="+mn-ea"/>
            </a:rPr>
            <a:t>「黄色セル」</a:t>
          </a:r>
          <a:r>
            <a:rPr kumimoji="1" lang="ja-JP" altLang="en-US" sz="1600" b="1">
              <a:solidFill>
                <a:schemeClr val="tx1"/>
              </a:solidFill>
              <a:latin typeface="+mn-ea"/>
              <a:ea typeface="+mn-ea"/>
            </a:rPr>
            <a:t>に入力してください。</a:t>
          </a:r>
          <a:endParaRPr kumimoji="1" lang="en-US" altLang="ja-JP" sz="1600" b="1">
            <a:solidFill>
              <a:schemeClr val="tx1"/>
            </a:solidFill>
            <a:latin typeface="+mn-ea"/>
            <a:ea typeface="+mn-ea"/>
          </a:endParaRPr>
        </a:p>
        <a:p>
          <a:pPr algn="ctr"/>
          <a:r>
            <a:rPr kumimoji="1" lang="en-US" altLang="ja-JP" sz="1600" b="1">
              <a:solidFill>
                <a:schemeClr val="tx1"/>
              </a:solidFill>
              <a:latin typeface="+mn-ea"/>
              <a:ea typeface="+mn-ea"/>
            </a:rPr>
            <a:t>※</a:t>
          </a:r>
          <a:r>
            <a:rPr kumimoji="1" lang="ja-JP" altLang="en-US" sz="1600" b="1">
              <a:solidFill>
                <a:schemeClr val="tx1"/>
              </a:solidFill>
              <a:latin typeface="+mn-ea"/>
              <a:ea typeface="+mn-ea"/>
            </a:rPr>
            <a:t>上半期実績確定後は変更できません。</a:t>
          </a:r>
          <a:endParaRPr kumimoji="1" lang="en-US" altLang="ja-JP" sz="1600" b="1">
            <a:solidFill>
              <a:schemeClr val="tx1"/>
            </a:solidFill>
            <a:latin typeface="+mn-ea"/>
            <a:ea typeface="+mn-ea"/>
          </a:endParaRPr>
        </a:p>
        <a:p>
          <a:pPr algn="ctr"/>
          <a:r>
            <a:rPr kumimoji="1" lang="ja-JP" altLang="en-US" sz="1600" b="1">
              <a:solidFill>
                <a:schemeClr val="tx1"/>
              </a:solidFill>
              <a:latin typeface="+mn-ea"/>
              <a:ea typeface="+mn-ea"/>
            </a:rPr>
            <a:t>（編集ができないよう保護いたします。）</a:t>
          </a:r>
          <a:endParaRPr kumimoji="1" lang="en-US" altLang="ja-JP" sz="1600" b="1">
            <a:solidFill>
              <a:schemeClr val="tx1"/>
            </a:solidFill>
            <a:latin typeface="+mn-ea"/>
            <a:ea typeface="+mn-ea"/>
          </a:endParaRPr>
        </a:p>
        <a:p>
          <a:pPr algn="ctr"/>
          <a:endParaRPr kumimoji="1" lang="en-US" altLang="ja-JP" sz="1600" b="1">
            <a:solidFill>
              <a:srgbClr val="FF0000"/>
            </a:solidFill>
            <a:latin typeface="+mn-ea"/>
            <a:ea typeface="+mn-ea"/>
          </a:endParaRPr>
        </a:p>
        <a:p>
          <a:pPr algn="ctr"/>
          <a:r>
            <a:rPr kumimoji="1" lang="ja-JP" altLang="en-US" sz="1600" b="1">
              <a:solidFill>
                <a:schemeClr val="tx1"/>
              </a:solidFill>
              <a:latin typeface="+mn-ea"/>
              <a:ea typeface="+mn-ea"/>
            </a:rPr>
            <a:t>（２）下半期実績報告時</a:t>
          </a:r>
          <a:endParaRPr kumimoji="1" lang="en-US" altLang="ja-JP" sz="1600" b="1">
            <a:solidFill>
              <a:schemeClr val="tx1"/>
            </a:solidFill>
            <a:latin typeface="+mn-ea"/>
            <a:ea typeface="+mn-ea"/>
          </a:endParaRPr>
        </a:p>
        <a:p>
          <a:pPr algn="ctr"/>
          <a:r>
            <a:rPr kumimoji="1" lang="ja-JP" altLang="en-US" sz="1600" b="1" u="sng">
              <a:solidFill>
                <a:schemeClr val="accent6">
                  <a:lumMod val="60000"/>
                  <a:lumOff val="40000"/>
                </a:schemeClr>
              </a:solidFill>
              <a:latin typeface="+mn-ea"/>
              <a:ea typeface="+mn-ea"/>
            </a:rPr>
            <a:t>→「緑色セル」</a:t>
          </a:r>
          <a:r>
            <a:rPr kumimoji="1" lang="ja-JP" altLang="en-US" sz="1600" b="1">
              <a:solidFill>
                <a:schemeClr val="tx1"/>
              </a:solidFill>
              <a:latin typeface="+mn-ea"/>
              <a:ea typeface="+mn-ea"/>
            </a:rPr>
            <a:t>に入力してください。</a:t>
          </a:r>
          <a:endParaRPr kumimoji="1" lang="en-US" altLang="ja-JP" sz="1600" b="1">
            <a:solidFill>
              <a:schemeClr val="tx1"/>
            </a:solidFill>
            <a:latin typeface="+mn-ea"/>
            <a:ea typeface="+mn-ea"/>
          </a:endParaRPr>
        </a:p>
        <a:p>
          <a:pPr algn="ctr"/>
          <a:endParaRPr kumimoji="1" lang="en-US" altLang="ja-JP" sz="1600" b="1">
            <a:solidFill>
              <a:srgbClr val="FF0000"/>
            </a:solidFill>
            <a:latin typeface="+mn-ea"/>
            <a:ea typeface="+mn-ea"/>
          </a:endParaRPr>
        </a:p>
        <a:p>
          <a:pPr algn="ctr"/>
          <a:r>
            <a:rPr kumimoji="1" lang="ja-JP" altLang="en-US" sz="1600" b="1">
              <a:solidFill>
                <a:srgbClr val="FF0000"/>
              </a:solidFill>
              <a:latin typeface="+mn-ea"/>
              <a:ea typeface="+mn-ea"/>
            </a:rPr>
            <a:t>　</a:t>
          </a:r>
          <a:r>
            <a:rPr kumimoji="1" lang="ja-JP" altLang="en-US" sz="1600" b="1">
              <a:solidFill>
                <a:schemeClr val="tx1"/>
              </a:solidFill>
              <a:latin typeface="+mn-ea"/>
              <a:ea typeface="+mn-ea"/>
            </a:rPr>
            <a:t>（３）運営費補助金実績報告時（年度末）</a:t>
          </a:r>
          <a:endParaRPr kumimoji="1" lang="en-US" altLang="ja-JP" sz="1600" b="1">
            <a:solidFill>
              <a:schemeClr val="tx1"/>
            </a:solidFill>
            <a:latin typeface="+mn-ea"/>
            <a:ea typeface="+mn-ea"/>
          </a:endParaRPr>
        </a:p>
        <a:p>
          <a:pPr algn="ctr"/>
          <a:r>
            <a:rPr kumimoji="1" lang="ja-JP" altLang="en-US" sz="1600" b="1" i="0" u="none" strike="noStrike" kern="0" cap="none" spc="0" normalizeH="0" baseline="0" noProof="0">
              <a:ln>
                <a:noFill/>
              </a:ln>
              <a:solidFill>
                <a:prstClr val="black"/>
              </a:solidFill>
              <a:effectLst/>
              <a:uLnTx/>
              <a:uFillTx/>
              <a:latin typeface="游ゴシック" panose="020B0400000000000000" pitchFamily="50" charset="-128"/>
              <a:ea typeface="+mn-ea"/>
              <a:cs typeface="+mn-cs"/>
            </a:rPr>
            <a:t>→下半期実績報告時から変更できません。</a:t>
          </a:r>
          <a:endParaRPr kumimoji="1" lang="ja-JP" altLang="en-US" sz="1400" b="1" i="0" u="none" strike="noStrike" kern="0" cap="none" spc="0" normalizeH="0" baseline="0" noProof="0">
            <a:ln>
              <a:noFill/>
            </a:ln>
            <a:solidFill>
              <a:prstClr val="black"/>
            </a:solidFill>
            <a:effectLst/>
            <a:uLnTx/>
            <a:uFillTx/>
            <a:latin typeface="游ゴシック" panose="020B0400000000000000" pitchFamily="50" charset="-128"/>
            <a:ea typeface="+mn-ea"/>
            <a:cs typeface="+mn-cs"/>
          </a:endParaRPr>
        </a:p>
      </xdr:txBody>
    </xdr:sp>
    <xdr:clientData/>
  </xdr:oneCellAnchor>
  <xdr:oneCellAnchor>
    <xdr:from>
      <xdr:col>16</xdr:col>
      <xdr:colOff>0</xdr:colOff>
      <xdr:row>44</xdr:row>
      <xdr:rowOff>0</xdr:rowOff>
    </xdr:from>
    <xdr:ext cx="4265468" cy="5444836"/>
    <xdr:sp macro="" textlink="">
      <xdr:nvSpPr>
        <xdr:cNvPr id="10" name="テキスト ボックス 9"/>
        <xdr:cNvSpPr txBox="1"/>
      </xdr:nvSpPr>
      <xdr:spPr>
        <a:xfrm>
          <a:off x="17085733" y="22953133"/>
          <a:ext cx="4265468" cy="5444836"/>
        </a:xfrm>
        <a:prstGeom prst="rect">
          <a:avLst/>
        </a:prstGeom>
        <a:solidFill>
          <a:schemeClr val="bg1"/>
        </a:solidFill>
        <a:ln w="28575">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endParaRPr kumimoji="1" lang="en-US" altLang="ja-JP" sz="1600" b="1">
            <a:solidFill>
              <a:srgbClr val="FF0000"/>
            </a:solidFill>
            <a:latin typeface="+mn-ea"/>
            <a:ea typeface="+mn-ea"/>
          </a:endParaRPr>
        </a:p>
        <a:p>
          <a:pPr algn="ctr"/>
          <a:r>
            <a:rPr kumimoji="1" lang="ja-JP" altLang="en-US" sz="1600" b="1">
              <a:solidFill>
                <a:schemeClr val="tx1"/>
              </a:solidFill>
              <a:latin typeface="+mn-ea"/>
              <a:ea typeface="+mn-ea"/>
            </a:rPr>
            <a:t>■入力箇所について■</a:t>
          </a:r>
          <a:endParaRPr kumimoji="1" lang="en-US" altLang="ja-JP" sz="1600" b="1">
            <a:solidFill>
              <a:schemeClr val="tx1"/>
            </a:solidFill>
            <a:latin typeface="+mn-ea"/>
            <a:ea typeface="+mn-ea"/>
          </a:endParaRPr>
        </a:p>
        <a:p>
          <a:pPr algn="ctr"/>
          <a:endParaRPr kumimoji="1" lang="en-US" altLang="ja-JP" sz="1600" b="1">
            <a:solidFill>
              <a:srgbClr val="FF0000"/>
            </a:solidFill>
            <a:latin typeface="+mn-ea"/>
            <a:ea typeface="+mn-ea"/>
          </a:endParaRPr>
        </a:p>
        <a:p>
          <a:pPr algn="ctr"/>
          <a:r>
            <a:rPr kumimoji="1" lang="ja-JP" altLang="en-US" sz="1600" b="1">
              <a:solidFill>
                <a:schemeClr val="tx1"/>
              </a:solidFill>
              <a:latin typeface="+mn-ea"/>
              <a:ea typeface="+mn-ea"/>
            </a:rPr>
            <a:t>（１）上半期実績報告時</a:t>
          </a:r>
          <a:endParaRPr kumimoji="1" lang="en-US" altLang="ja-JP" sz="1600" b="1">
            <a:solidFill>
              <a:schemeClr val="tx1"/>
            </a:solidFill>
            <a:latin typeface="+mn-ea"/>
            <a:ea typeface="+mn-ea"/>
          </a:endParaRPr>
        </a:p>
        <a:p>
          <a:pPr algn="ctr"/>
          <a:r>
            <a:rPr kumimoji="1" lang="ja-JP" altLang="en-US" sz="1600" b="1" u="none">
              <a:solidFill>
                <a:schemeClr val="tx1"/>
              </a:solidFill>
              <a:latin typeface="+mn-ea"/>
              <a:ea typeface="+mn-ea"/>
            </a:rPr>
            <a:t>→</a:t>
          </a:r>
          <a:r>
            <a:rPr kumimoji="1" lang="ja-JP" altLang="en-US" sz="1600" b="1" u="sng">
              <a:solidFill>
                <a:srgbClr val="FFFF00"/>
              </a:solidFill>
              <a:latin typeface="+mn-ea"/>
              <a:ea typeface="+mn-ea"/>
            </a:rPr>
            <a:t>「黄色セル」</a:t>
          </a:r>
          <a:r>
            <a:rPr kumimoji="1" lang="ja-JP" altLang="en-US" sz="1600" b="1">
              <a:solidFill>
                <a:schemeClr val="tx1"/>
              </a:solidFill>
              <a:latin typeface="+mn-ea"/>
              <a:ea typeface="+mn-ea"/>
            </a:rPr>
            <a:t>に入力してください。</a:t>
          </a:r>
          <a:endParaRPr kumimoji="1" lang="en-US" altLang="ja-JP" sz="1600" b="1">
            <a:solidFill>
              <a:schemeClr val="tx1"/>
            </a:solidFill>
            <a:latin typeface="+mn-ea"/>
            <a:ea typeface="+mn-ea"/>
          </a:endParaRPr>
        </a:p>
        <a:p>
          <a:pPr algn="ctr"/>
          <a:r>
            <a:rPr kumimoji="1" lang="en-US" altLang="ja-JP" sz="1600" b="1">
              <a:solidFill>
                <a:schemeClr val="tx1"/>
              </a:solidFill>
              <a:latin typeface="+mn-ea"/>
              <a:ea typeface="+mn-ea"/>
            </a:rPr>
            <a:t>※</a:t>
          </a:r>
          <a:r>
            <a:rPr kumimoji="1" lang="ja-JP" altLang="en-US" sz="1600" b="1">
              <a:solidFill>
                <a:schemeClr val="tx1"/>
              </a:solidFill>
              <a:latin typeface="+mn-ea"/>
              <a:ea typeface="+mn-ea"/>
            </a:rPr>
            <a:t>上半期実績確定後は変更できません。</a:t>
          </a:r>
          <a:endParaRPr kumimoji="1" lang="en-US" altLang="ja-JP" sz="1600" b="1">
            <a:solidFill>
              <a:schemeClr val="tx1"/>
            </a:solidFill>
            <a:latin typeface="+mn-ea"/>
            <a:ea typeface="+mn-ea"/>
          </a:endParaRPr>
        </a:p>
        <a:p>
          <a:pPr algn="ctr"/>
          <a:r>
            <a:rPr kumimoji="1" lang="ja-JP" altLang="en-US" sz="1600" b="1">
              <a:solidFill>
                <a:schemeClr val="tx1"/>
              </a:solidFill>
              <a:latin typeface="+mn-ea"/>
              <a:ea typeface="+mn-ea"/>
            </a:rPr>
            <a:t>（編集ができないよう保護いたします。）</a:t>
          </a:r>
          <a:endParaRPr kumimoji="1" lang="en-US" altLang="ja-JP" sz="1600" b="1">
            <a:solidFill>
              <a:schemeClr val="tx1"/>
            </a:solidFill>
            <a:latin typeface="+mn-ea"/>
            <a:ea typeface="+mn-ea"/>
          </a:endParaRPr>
        </a:p>
        <a:p>
          <a:pPr algn="ctr"/>
          <a:endParaRPr kumimoji="1" lang="en-US" altLang="ja-JP" sz="1600" b="1">
            <a:solidFill>
              <a:srgbClr val="FF0000"/>
            </a:solidFill>
            <a:latin typeface="+mn-ea"/>
            <a:ea typeface="+mn-ea"/>
          </a:endParaRPr>
        </a:p>
        <a:p>
          <a:pPr algn="ctr"/>
          <a:r>
            <a:rPr kumimoji="1" lang="ja-JP" altLang="en-US" sz="1600" b="1">
              <a:solidFill>
                <a:schemeClr val="tx1"/>
              </a:solidFill>
              <a:latin typeface="+mn-ea"/>
              <a:ea typeface="+mn-ea"/>
            </a:rPr>
            <a:t>（２）下半期実績報告時</a:t>
          </a:r>
          <a:endParaRPr kumimoji="1" lang="en-US" altLang="ja-JP" sz="1600" b="1">
            <a:solidFill>
              <a:schemeClr val="tx1"/>
            </a:solidFill>
            <a:latin typeface="+mn-ea"/>
            <a:ea typeface="+mn-ea"/>
          </a:endParaRPr>
        </a:p>
        <a:p>
          <a:pPr algn="ctr"/>
          <a:r>
            <a:rPr kumimoji="1" lang="ja-JP" altLang="en-US" sz="1600" b="1" u="sng">
              <a:solidFill>
                <a:schemeClr val="accent6">
                  <a:lumMod val="60000"/>
                  <a:lumOff val="40000"/>
                </a:schemeClr>
              </a:solidFill>
              <a:latin typeface="+mn-ea"/>
              <a:ea typeface="+mn-ea"/>
            </a:rPr>
            <a:t>→「緑色セル」</a:t>
          </a:r>
          <a:r>
            <a:rPr kumimoji="1" lang="ja-JP" altLang="en-US" sz="1600" b="1">
              <a:solidFill>
                <a:schemeClr val="tx1"/>
              </a:solidFill>
              <a:latin typeface="+mn-ea"/>
              <a:ea typeface="+mn-ea"/>
            </a:rPr>
            <a:t>に入力してください。</a:t>
          </a:r>
          <a:endParaRPr kumimoji="1" lang="en-US" altLang="ja-JP" sz="1600" b="1">
            <a:solidFill>
              <a:schemeClr val="tx1"/>
            </a:solidFill>
            <a:latin typeface="+mn-ea"/>
            <a:ea typeface="+mn-ea"/>
          </a:endParaRPr>
        </a:p>
        <a:p>
          <a:pPr algn="ctr"/>
          <a:endParaRPr kumimoji="1" lang="en-US" altLang="ja-JP" sz="1600" b="1">
            <a:solidFill>
              <a:srgbClr val="FF0000"/>
            </a:solidFill>
            <a:latin typeface="+mn-ea"/>
            <a:ea typeface="+mn-ea"/>
          </a:endParaRPr>
        </a:p>
        <a:p>
          <a:pPr algn="ctr"/>
          <a:r>
            <a:rPr kumimoji="1" lang="ja-JP" altLang="en-US" sz="1600" b="1">
              <a:solidFill>
                <a:srgbClr val="FF0000"/>
              </a:solidFill>
              <a:latin typeface="+mn-ea"/>
              <a:ea typeface="+mn-ea"/>
            </a:rPr>
            <a:t>　</a:t>
          </a:r>
          <a:r>
            <a:rPr kumimoji="1" lang="ja-JP" altLang="en-US" sz="1600" b="1">
              <a:solidFill>
                <a:schemeClr val="tx1"/>
              </a:solidFill>
              <a:latin typeface="+mn-ea"/>
              <a:ea typeface="+mn-ea"/>
            </a:rPr>
            <a:t>（３）運営費補助金実績報告時（年度末）</a:t>
          </a:r>
          <a:endParaRPr kumimoji="1" lang="en-US" altLang="ja-JP" sz="1600" b="1">
            <a:solidFill>
              <a:schemeClr val="tx1"/>
            </a:solidFill>
            <a:latin typeface="+mn-ea"/>
            <a:ea typeface="+mn-ea"/>
          </a:endParaRPr>
        </a:p>
        <a:p>
          <a:pPr algn="ctr"/>
          <a:r>
            <a:rPr kumimoji="1" lang="ja-JP" altLang="en-US" sz="1600" b="1" i="0" u="none" strike="noStrike" kern="0" cap="none" spc="0" normalizeH="0" baseline="0" noProof="0">
              <a:ln>
                <a:noFill/>
              </a:ln>
              <a:solidFill>
                <a:prstClr val="black"/>
              </a:solidFill>
              <a:effectLst/>
              <a:uLnTx/>
              <a:uFillTx/>
              <a:latin typeface="游ゴシック" panose="020B0400000000000000" pitchFamily="50" charset="-128"/>
              <a:ea typeface="+mn-ea"/>
              <a:cs typeface="+mn-cs"/>
            </a:rPr>
            <a:t>→下半期実績報告時から変更できません。</a:t>
          </a:r>
          <a:endParaRPr kumimoji="1" lang="ja-JP" altLang="en-US" sz="1400" b="1" i="0" u="none" strike="noStrike" kern="0" cap="none" spc="0" normalizeH="0" baseline="0" noProof="0">
            <a:ln>
              <a:noFill/>
            </a:ln>
            <a:solidFill>
              <a:prstClr val="black"/>
            </a:solidFill>
            <a:effectLst/>
            <a:uLnTx/>
            <a:uFillTx/>
            <a:latin typeface="游ゴシック" panose="020B0400000000000000" pitchFamily="50" charset="-128"/>
            <a:ea typeface="+mn-ea"/>
            <a:cs typeface="+mn-cs"/>
          </a:endParaRP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19</xdr:col>
      <xdr:colOff>320040</xdr:colOff>
      <xdr:row>15</xdr:row>
      <xdr:rowOff>0</xdr:rowOff>
    </xdr:from>
    <xdr:ext cx="4509248" cy="5444836"/>
    <xdr:sp macro="" textlink="">
      <xdr:nvSpPr>
        <xdr:cNvPr id="3" name="テキスト ボックス 2"/>
        <xdr:cNvSpPr txBox="1"/>
      </xdr:nvSpPr>
      <xdr:spPr>
        <a:xfrm>
          <a:off x="7330440" y="3025140"/>
          <a:ext cx="4509248" cy="5444836"/>
        </a:xfrm>
        <a:prstGeom prst="rect">
          <a:avLst/>
        </a:prstGeom>
        <a:solidFill>
          <a:schemeClr val="bg1"/>
        </a:solidFill>
        <a:ln w="28575">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endParaRPr kumimoji="1" lang="en-US" altLang="ja-JP" sz="1600" b="1">
            <a:solidFill>
              <a:srgbClr val="FF0000"/>
            </a:solidFill>
            <a:latin typeface="+mn-ea"/>
            <a:ea typeface="+mn-ea"/>
          </a:endParaRPr>
        </a:p>
        <a:p>
          <a:pPr algn="ctr"/>
          <a:r>
            <a:rPr kumimoji="1" lang="ja-JP" altLang="en-US" sz="1600" b="1">
              <a:solidFill>
                <a:schemeClr val="tx1"/>
              </a:solidFill>
              <a:latin typeface="+mn-ea"/>
              <a:ea typeface="+mn-ea"/>
            </a:rPr>
            <a:t>■入力箇所について■</a:t>
          </a:r>
          <a:endParaRPr kumimoji="1" lang="en-US" altLang="ja-JP" sz="1600" b="1">
            <a:solidFill>
              <a:schemeClr val="tx1"/>
            </a:solidFill>
            <a:latin typeface="+mn-ea"/>
            <a:ea typeface="+mn-ea"/>
          </a:endParaRPr>
        </a:p>
        <a:p>
          <a:pPr algn="ctr"/>
          <a:endParaRPr kumimoji="1" lang="en-US" altLang="ja-JP" sz="1600" b="1">
            <a:solidFill>
              <a:srgbClr val="FF0000"/>
            </a:solidFill>
            <a:latin typeface="+mn-ea"/>
            <a:ea typeface="+mn-ea"/>
          </a:endParaRPr>
        </a:p>
        <a:p>
          <a:pPr algn="ctr"/>
          <a:r>
            <a:rPr kumimoji="1" lang="ja-JP" altLang="en-US" sz="1600" b="1">
              <a:solidFill>
                <a:schemeClr val="tx1"/>
              </a:solidFill>
              <a:latin typeface="+mn-ea"/>
              <a:ea typeface="+mn-ea"/>
            </a:rPr>
            <a:t>（１）上半期実績報告時</a:t>
          </a:r>
          <a:endParaRPr kumimoji="1" lang="en-US" altLang="ja-JP" sz="1600" b="1">
            <a:solidFill>
              <a:schemeClr val="tx1"/>
            </a:solidFill>
            <a:latin typeface="+mn-ea"/>
            <a:ea typeface="+mn-ea"/>
          </a:endParaRPr>
        </a:p>
        <a:p>
          <a:pPr algn="ctr"/>
          <a:r>
            <a:rPr kumimoji="1" lang="ja-JP" altLang="en-US" sz="1600" b="1" u="none">
              <a:solidFill>
                <a:schemeClr val="tx1"/>
              </a:solidFill>
              <a:latin typeface="+mn-ea"/>
              <a:ea typeface="+mn-ea"/>
            </a:rPr>
            <a:t>→</a:t>
          </a:r>
          <a:r>
            <a:rPr kumimoji="1" lang="ja-JP" altLang="en-US" sz="1600" b="1" u="sng">
              <a:solidFill>
                <a:srgbClr val="FFFF00"/>
              </a:solidFill>
              <a:latin typeface="+mn-ea"/>
              <a:ea typeface="+mn-ea"/>
            </a:rPr>
            <a:t>「黄色セル」</a:t>
          </a:r>
          <a:r>
            <a:rPr kumimoji="1" lang="ja-JP" altLang="en-US" sz="1600" b="1">
              <a:solidFill>
                <a:schemeClr val="tx1"/>
              </a:solidFill>
              <a:latin typeface="+mn-ea"/>
              <a:ea typeface="+mn-ea"/>
            </a:rPr>
            <a:t>に入力してください。</a:t>
          </a:r>
          <a:endParaRPr kumimoji="1" lang="en-US" altLang="ja-JP" sz="1600" b="1">
            <a:solidFill>
              <a:schemeClr val="tx1"/>
            </a:solidFill>
            <a:latin typeface="+mn-ea"/>
            <a:ea typeface="+mn-ea"/>
          </a:endParaRPr>
        </a:p>
        <a:p>
          <a:pPr algn="ctr"/>
          <a:r>
            <a:rPr kumimoji="1" lang="en-US" altLang="ja-JP" sz="1600" b="1">
              <a:solidFill>
                <a:schemeClr val="tx1"/>
              </a:solidFill>
              <a:latin typeface="+mn-ea"/>
              <a:ea typeface="+mn-ea"/>
            </a:rPr>
            <a:t>※</a:t>
          </a:r>
          <a:r>
            <a:rPr kumimoji="1" lang="ja-JP" altLang="en-US" sz="1600" b="1">
              <a:solidFill>
                <a:schemeClr val="tx1"/>
              </a:solidFill>
              <a:latin typeface="+mn-ea"/>
              <a:ea typeface="+mn-ea"/>
            </a:rPr>
            <a:t>上半期実績確定後は変更できません。</a:t>
          </a:r>
          <a:endParaRPr kumimoji="1" lang="en-US" altLang="ja-JP" sz="1600" b="1">
            <a:solidFill>
              <a:schemeClr val="tx1"/>
            </a:solidFill>
            <a:latin typeface="+mn-ea"/>
            <a:ea typeface="+mn-ea"/>
          </a:endParaRPr>
        </a:p>
        <a:p>
          <a:pPr algn="ctr"/>
          <a:r>
            <a:rPr kumimoji="1" lang="ja-JP" altLang="en-US" sz="1600" b="1">
              <a:solidFill>
                <a:schemeClr val="tx1"/>
              </a:solidFill>
              <a:latin typeface="+mn-ea"/>
              <a:ea typeface="+mn-ea"/>
            </a:rPr>
            <a:t>（編集ができないよう保護いたします。）</a:t>
          </a:r>
          <a:endParaRPr kumimoji="1" lang="en-US" altLang="ja-JP" sz="1600" b="1">
            <a:solidFill>
              <a:schemeClr val="tx1"/>
            </a:solidFill>
            <a:latin typeface="+mn-ea"/>
            <a:ea typeface="+mn-ea"/>
          </a:endParaRPr>
        </a:p>
        <a:p>
          <a:pPr algn="ctr"/>
          <a:endParaRPr kumimoji="1" lang="en-US" altLang="ja-JP" sz="1600" b="1">
            <a:solidFill>
              <a:srgbClr val="FF0000"/>
            </a:solidFill>
            <a:latin typeface="+mn-ea"/>
            <a:ea typeface="+mn-ea"/>
          </a:endParaRPr>
        </a:p>
        <a:p>
          <a:pPr algn="ctr"/>
          <a:r>
            <a:rPr kumimoji="1" lang="ja-JP" altLang="en-US" sz="1600" b="1">
              <a:solidFill>
                <a:schemeClr val="tx1"/>
              </a:solidFill>
              <a:latin typeface="+mn-ea"/>
              <a:ea typeface="+mn-ea"/>
            </a:rPr>
            <a:t>（２）下半期実績報告時</a:t>
          </a:r>
          <a:endParaRPr kumimoji="1" lang="en-US" altLang="ja-JP" sz="1600" b="1">
            <a:solidFill>
              <a:schemeClr val="tx1"/>
            </a:solidFill>
            <a:latin typeface="+mn-ea"/>
            <a:ea typeface="+mn-ea"/>
          </a:endParaRPr>
        </a:p>
        <a:p>
          <a:pPr algn="ctr"/>
          <a:r>
            <a:rPr kumimoji="1" lang="ja-JP" altLang="en-US" sz="1600" b="1" i="0" u="none" strike="noStrike" kern="0" cap="none" spc="0" normalizeH="0" baseline="0" noProof="0">
              <a:ln>
                <a:noFill/>
              </a:ln>
              <a:solidFill>
                <a:schemeClr val="tx1"/>
              </a:solidFill>
              <a:effectLst/>
              <a:uLnTx/>
              <a:uFillTx/>
              <a:latin typeface="游ゴシック" panose="020B0400000000000000" pitchFamily="50" charset="-128"/>
              <a:ea typeface="+mn-ea"/>
              <a:cs typeface="+mn-cs"/>
            </a:rPr>
            <a:t>→</a:t>
          </a:r>
          <a:r>
            <a:rPr kumimoji="1" lang="ja-JP" altLang="en-US" sz="1600" b="1" u="sng">
              <a:solidFill>
                <a:schemeClr val="accent6">
                  <a:lumMod val="60000"/>
                  <a:lumOff val="40000"/>
                </a:schemeClr>
              </a:solidFill>
              <a:latin typeface="+mn-ea"/>
              <a:ea typeface="+mn-ea"/>
            </a:rPr>
            <a:t>「緑色セル」</a:t>
          </a:r>
          <a:r>
            <a:rPr kumimoji="1" lang="ja-JP" altLang="en-US" sz="1600" b="1">
              <a:solidFill>
                <a:schemeClr val="tx1"/>
              </a:solidFill>
              <a:latin typeface="+mn-ea"/>
              <a:ea typeface="+mn-ea"/>
            </a:rPr>
            <a:t>に入力してください。</a:t>
          </a:r>
          <a:endParaRPr kumimoji="1" lang="en-US" altLang="ja-JP" sz="1600" b="1">
            <a:solidFill>
              <a:schemeClr val="tx1"/>
            </a:solidFill>
            <a:latin typeface="+mn-ea"/>
            <a:ea typeface="+mn-ea"/>
          </a:endParaRPr>
        </a:p>
        <a:p>
          <a:pPr algn="ctr"/>
          <a:endParaRPr kumimoji="1" lang="en-US" altLang="ja-JP" sz="1600" b="1">
            <a:solidFill>
              <a:srgbClr val="FF0000"/>
            </a:solidFill>
            <a:latin typeface="+mn-ea"/>
            <a:ea typeface="+mn-ea"/>
          </a:endParaRPr>
        </a:p>
        <a:p>
          <a:pPr algn="ctr"/>
          <a:r>
            <a:rPr kumimoji="1" lang="ja-JP" altLang="en-US" sz="1600" b="1">
              <a:solidFill>
                <a:srgbClr val="FF0000"/>
              </a:solidFill>
              <a:latin typeface="+mn-ea"/>
              <a:ea typeface="+mn-ea"/>
            </a:rPr>
            <a:t>　</a:t>
          </a:r>
          <a:r>
            <a:rPr kumimoji="1" lang="ja-JP" altLang="en-US" sz="1600" b="1">
              <a:solidFill>
                <a:schemeClr val="tx1"/>
              </a:solidFill>
              <a:latin typeface="+mn-ea"/>
              <a:ea typeface="+mn-ea"/>
            </a:rPr>
            <a:t>（３）運営費補助金実績報告時（年度末）</a:t>
          </a:r>
          <a:endParaRPr kumimoji="1" lang="en-US" altLang="ja-JP" sz="1600" b="1">
            <a:solidFill>
              <a:schemeClr val="tx1"/>
            </a:solidFill>
            <a:latin typeface="+mn-ea"/>
            <a:ea typeface="+mn-ea"/>
          </a:endParaRPr>
        </a:p>
        <a:p>
          <a:pPr algn="ctr"/>
          <a:r>
            <a:rPr kumimoji="1" lang="ja-JP" altLang="en-US" sz="1600" b="1" i="0" u="none" strike="noStrike" kern="0" cap="none" spc="0" normalizeH="0" baseline="0" noProof="0">
              <a:ln>
                <a:noFill/>
              </a:ln>
              <a:solidFill>
                <a:prstClr val="black"/>
              </a:solidFill>
              <a:effectLst/>
              <a:uLnTx/>
              <a:uFillTx/>
              <a:latin typeface="游ゴシック" panose="020B0400000000000000" pitchFamily="50" charset="-128"/>
              <a:ea typeface="+mn-ea"/>
              <a:cs typeface="+mn-cs"/>
            </a:rPr>
            <a:t>→原則、下半期実績報告時から変更できません。</a:t>
          </a:r>
          <a:endParaRPr kumimoji="1" lang="ja-JP" altLang="en-US" sz="1400" b="1" i="0" u="none" strike="noStrike" kern="0" cap="none" spc="0" normalizeH="0" baseline="0" noProof="0">
            <a:ln>
              <a:noFill/>
            </a:ln>
            <a:solidFill>
              <a:prstClr val="black"/>
            </a:solidFill>
            <a:effectLst/>
            <a:uLnTx/>
            <a:uFillTx/>
            <a:latin typeface="游ゴシック" panose="020B0400000000000000" pitchFamily="50" charset="-128"/>
            <a:ea typeface="+mn-ea"/>
            <a:cs typeface="+mn-cs"/>
          </a:endParaRP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24</xdr:col>
      <xdr:colOff>412378</xdr:colOff>
      <xdr:row>1</xdr:row>
      <xdr:rowOff>17930</xdr:rowOff>
    </xdr:from>
    <xdr:ext cx="3442446" cy="6938682"/>
    <xdr:sp macro="" textlink="">
      <xdr:nvSpPr>
        <xdr:cNvPr id="2" name="テキスト ボックス 1">
          <a:extLst>
            <a:ext uri="{FF2B5EF4-FFF2-40B4-BE49-F238E27FC236}">
              <a16:creationId xmlns:a16="http://schemas.microsoft.com/office/drawing/2014/main" id="{00000000-0008-0000-0900-000002000000}"/>
            </a:ext>
          </a:extLst>
        </xdr:cNvPr>
        <xdr:cNvSpPr txBox="1"/>
      </xdr:nvSpPr>
      <xdr:spPr>
        <a:xfrm>
          <a:off x="13231907" y="251012"/>
          <a:ext cx="3442446" cy="6938682"/>
        </a:xfrm>
        <a:prstGeom prst="rect">
          <a:avLst/>
        </a:prstGeom>
        <a:solidFill>
          <a:schemeClr val="bg1"/>
        </a:solidFill>
        <a:ln w="28575">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endParaRPr kumimoji="1" lang="en-US" altLang="ja-JP" sz="1600" b="1">
            <a:solidFill>
              <a:srgbClr val="FF0000"/>
            </a:solidFill>
            <a:latin typeface="+mn-ea"/>
            <a:ea typeface="+mn-ea"/>
          </a:endParaRPr>
        </a:p>
        <a:p>
          <a:pPr algn="ctr"/>
          <a:r>
            <a:rPr kumimoji="1" lang="ja-JP" altLang="en-US" sz="1600" b="1">
              <a:solidFill>
                <a:schemeClr val="tx1"/>
              </a:solidFill>
              <a:latin typeface="+mn-ea"/>
              <a:ea typeface="+mn-ea"/>
            </a:rPr>
            <a:t>■入力箇所について■</a:t>
          </a:r>
          <a:endParaRPr kumimoji="1" lang="en-US" altLang="ja-JP" sz="1600" b="1">
            <a:solidFill>
              <a:schemeClr val="tx1"/>
            </a:solidFill>
            <a:latin typeface="+mn-ea"/>
            <a:ea typeface="+mn-ea"/>
          </a:endParaRPr>
        </a:p>
        <a:p>
          <a:pPr algn="ctr"/>
          <a:endParaRPr kumimoji="1" lang="en-US" altLang="ja-JP" sz="1600" b="1">
            <a:solidFill>
              <a:srgbClr val="FF0000"/>
            </a:solidFill>
            <a:latin typeface="+mn-ea"/>
            <a:ea typeface="+mn-ea"/>
          </a:endParaRPr>
        </a:p>
        <a:p>
          <a:pPr algn="ctr"/>
          <a:r>
            <a:rPr kumimoji="1" lang="ja-JP" altLang="en-US" sz="1600" b="1">
              <a:solidFill>
                <a:schemeClr val="tx1"/>
              </a:solidFill>
              <a:latin typeface="+mn-ea"/>
              <a:ea typeface="+mn-ea"/>
            </a:rPr>
            <a:t>（１）上半期実績報告時</a:t>
          </a:r>
          <a:endParaRPr kumimoji="1" lang="en-US" altLang="ja-JP" sz="1600" b="1">
            <a:solidFill>
              <a:schemeClr val="tx1"/>
            </a:solidFill>
            <a:latin typeface="+mn-ea"/>
            <a:ea typeface="+mn-ea"/>
          </a:endParaRPr>
        </a:p>
        <a:p>
          <a:pPr algn="ctr"/>
          <a:r>
            <a:rPr kumimoji="1" lang="ja-JP" altLang="en-US" sz="1600" b="1" u="none">
              <a:solidFill>
                <a:schemeClr val="tx1"/>
              </a:solidFill>
              <a:latin typeface="+mn-ea"/>
              <a:ea typeface="+mn-ea"/>
            </a:rPr>
            <a:t>→</a:t>
          </a:r>
          <a:r>
            <a:rPr kumimoji="1" lang="ja-JP" altLang="en-US" sz="1600" b="1" u="sng">
              <a:solidFill>
                <a:srgbClr val="FFFF00"/>
              </a:solidFill>
              <a:latin typeface="+mn-ea"/>
              <a:ea typeface="+mn-ea"/>
            </a:rPr>
            <a:t>「黄色セル」</a:t>
          </a:r>
          <a:r>
            <a:rPr kumimoji="1" lang="ja-JP" altLang="en-US" sz="1600" b="1">
              <a:solidFill>
                <a:schemeClr val="tx1"/>
              </a:solidFill>
              <a:latin typeface="+mn-ea"/>
              <a:ea typeface="+mn-ea"/>
            </a:rPr>
            <a:t>に入力してください。</a:t>
          </a:r>
          <a:endParaRPr kumimoji="1" lang="en-US" altLang="ja-JP" sz="1600" b="1">
            <a:solidFill>
              <a:schemeClr val="tx1"/>
            </a:solidFill>
            <a:latin typeface="+mn-ea"/>
            <a:ea typeface="+mn-ea"/>
          </a:endParaRPr>
        </a:p>
        <a:p>
          <a:pPr algn="ctr"/>
          <a:r>
            <a:rPr kumimoji="1" lang="en-US" altLang="ja-JP" sz="1600" b="1">
              <a:solidFill>
                <a:schemeClr val="tx1"/>
              </a:solidFill>
              <a:latin typeface="+mn-ea"/>
              <a:ea typeface="+mn-ea"/>
            </a:rPr>
            <a:t>※</a:t>
          </a:r>
          <a:r>
            <a:rPr kumimoji="1" lang="ja-JP" altLang="en-US" sz="1600" b="1">
              <a:solidFill>
                <a:schemeClr val="tx1"/>
              </a:solidFill>
              <a:latin typeface="+mn-ea"/>
              <a:ea typeface="+mn-ea"/>
            </a:rPr>
            <a:t>上半期実績確定後は変更できません。</a:t>
          </a:r>
          <a:endParaRPr kumimoji="1" lang="en-US" altLang="ja-JP" sz="1600" b="1">
            <a:solidFill>
              <a:schemeClr val="tx1"/>
            </a:solidFill>
            <a:latin typeface="+mn-ea"/>
            <a:ea typeface="+mn-ea"/>
          </a:endParaRPr>
        </a:p>
        <a:p>
          <a:pPr algn="ctr"/>
          <a:r>
            <a:rPr kumimoji="1" lang="ja-JP" altLang="en-US" sz="1600" b="1">
              <a:solidFill>
                <a:schemeClr val="tx1"/>
              </a:solidFill>
              <a:latin typeface="+mn-ea"/>
              <a:ea typeface="+mn-ea"/>
            </a:rPr>
            <a:t>（編集ができないよう保護いたします。）</a:t>
          </a:r>
          <a:endParaRPr kumimoji="1" lang="en-US" altLang="ja-JP" sz="1600" b="1">
            <a:solidFill>
              <a:schemeClr val="tx1"/>
            </a:solidFill>
            <a:latin typeface="+mn-ea"/>
            <a:ea typeface="+mn-ea"/>
          </a:endParaRPr>
        </a:p>
        <a:p>
          <a:pPr algn="ctr"/>
          <a:endParaRPr kumimoji="1" lang="en-US" altLang="ja-JP" sz="1600" b="1">
            <a:solidFill>
              <a:srgbClr val="FF0000"/>
            </a:solidFill>
            <a:latin typeface="+mn-ea"/>
            <a:ea typeface="+mn-ea"/>
          </a:endParaRPr>
        </a:p>
        <a:p>
          <a:pPr algn="ctr"/>
          <a:r>
            <a:rPr kumimoji="1" lang="ja-JP" altLang="en-US" sz="1600" b="1">
              <a:solidFill>
                <a:schemeClr val="tx1"/>
              </a:solidFill>
              <a:latin typeface="+mn-ea"/>
              <a:ea typeface="+mn-ea"/>
            </a:rPr>
            <a:t>（２）下半期実績報告時</a:t>
          </a:r>
          <a:endParaRPr kumimoji="1" lang="en-US" altLang="ja-JP" sz="1600" b="1">
            <a:solidFill>
              <a:schemeClr val="tx1"/>
            </a:solidFill>
            <a:latin typeface="+mn-ea"/>
            <a:ea typeface="+mn-ea"/>
          </a:endParaRPr>
        </a:p>
        <a:p>
          <a:pPr algn="ctr"/>
          <a:r>
            <a:rPr kumimoji="1" lang="ja-JP" altLang="en-US" sz="1600" b="1">
              <a:solidFill>
                <a:schemeClr val="tx1"/>
              </a:solidFill>
              <a:latin typeface="+mn-ea"/>
              <a:ea typeface="+mn-ea"/>
            </a:rPr>
            <a:t>→入力必須ではありません。年度末の報告に先立ち入力いただいても差支えございません。</a:t>
          </a:r>
          <a:endParaRPr kumimoji="1" lang="en-US" altLang="ja-JP" sz="1600" b="1">
            <a:solidFill>
              <a:schemeClr val="tx1"/>
            </a:solidFill>
            <a:latin typeface="+mn-ea"/>
            <a:ea typeface="+mn-ea"/>
          </a:endParaRPr>
        </a:p>
        <a:p>
          <a:pPr algn="ctr"/>
          <a:endParaRPr kumimoji="1" lang="en-US" altLang="ja-JP" sz="1600" b="1">
            <a:solidFill>
              <a:srgbClr val="FF0000"/>
            </a:solidFill>
            <a:latin typeface="+mn-ea"/>
            <a:ea typeface="+mn-ea"/>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FF0000"/>
              </a:solidFill>
              <a:effectLst/>
              <a:uLnTx/>
              <a:uFillTx/>
              <a:latin typeface="游ゴシック" panose="020B0400000000000000" pitchFamily="50" charset="-128"/>
              <a:ea typeface="+mn-ea"/>
              <a:cs typeface="+mn-cs"/>
            </a:rPr>
            <a:t>　</a:t>
          </a:r>
          <a:r>
            <a:rPr kumimoji="1" lang="ja-JP" altLang="en-US" sz="1600" b="1" i="0" u="none" strike="noStrike" kern="0" cap="none" spc="0" normalizeH="0" baseline="0" noProof="0">
              <a:ln>
                <a:noFill/>
              </a:ln>
              <a:solidFill>
                <a:prstClr val="black"/>
              </a:solidFill>
              <a:effectLst/>
              <a:uLnTx/>
              <a:uFillTx/>
              <a:latin typeface="游ゴシック" panose="020B0400000000000000" pitchFamily="50" charset="-128"/>
              <a:ea typeface="+mn-ea"/>
              <a:cs typeface="+mn-cs"/>
            </a:rPr>
            <a:t>（３）運営費補助金実績報告時（年度末）</a:t>
          </a:r>
          <a:endParaRPr kumimoji="1" lang="en-US" altLang="ja-JP" sz="1600" b="1" i="0" u="none" strike="noStrike" kern="0" cap="none" spc="0" normalizeH="0" baseline="0" noProof="0">
            <a:ln>
              <a:noFill/>
            </a:ln>
            <a:solidFill>
              <a:prstClr val="black"/>
            </a:solidFill>
            <a:effectLst/>
            <a:uLnTx/>
            <a:uFillTx/>
            <a:latin typeface="游ゴシック" panose="020B0400000000000000" pitchFamily="50" charset="-128"/>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游ゴシック" panose="020B0400000000000000" pitchFamily="50" charset="-128"/>
              <a:ea typeface="+mn-ea"/>
              <a:cs typeface="+mn-cs"/>
            </a:rPr>
            <a:t>→</a:t>
          </a:r>
          <a:r>
            <a:rPr kumimoji="1" lang="ja-JP" altLang="en-US" sz="1600" b="1" i="0" u="sng" strike="noStrike" kern="0" cap="none" spc="0" normalizeH="0" baseline="0" noProof="0">
              <a:ln>
                <a:noFill/>
              </a:ln>
              <a:solidFill>
                <a:srgbClr val="00B0F0"/>
              </a:solidFill>
              <a:effectLst/>
              <a:uLnTx/>
              <a:uFillTx/>
              <a:latin typeface="游ゴシック" panose="020B0400000000000000" pitchFamily="50" charset="-128"/>
              <a:ea typeface="+mn-ea"/>
              <a:cs typeface="+mn-cs"/>
            </a:rPr>
            <a:t>「水色セル」</a:t>
          </a:r>
          <a:r>
            <a:rPr kumimoji="1" lang="ja-JP" altLang="en-US" sz="1600" b="1" i="0" u="none" strike="noStrike" kern="0" cap="none" spc="0" normalizeH="0" baseline="0" noProof="0">
              <a:ln>
                <a:noFill/>
              </a:ln>
              <a:solidFill>
                <a:prstClr val="black"/>
              </a:solidFill>
              <a:effectLst/>
              <a:uLnTx/>
              <a:uFillTx/>
              <a:latin typeface="游ゴシック" panose="020B0400000000000000" pitchFamily="50" charset="-128"/>
              <a:ea typeface="+mn-ea"/>
              <a:cs typeface="+mn-cs"/>
            </a:rPr>
            <a:t>に入力してください。</a:t>
          </a:r>
          <a:endParaRPr kumimoji="1" lang="en-US" altLang="ja-JP" sz="1600" b="1" i="0" u="none" strike="noStrike" kern="0" cap="none" spc="0" normalizeH="0" baseline="0" noProof="0">
            <a:ln>
              <a:noFill/>
            </a:ln>
            <a:solidFill>
              <a:prstClr val="black"/>
            </a:solidFill>
            <a:effectLst/>
            <a:uLnTx/>
            <a:uFillTx/>
            <a:latin typeface="游ゴシック" panose="020B0400000000000000" pitchFamily="50" charset="-128"/>
            <a:ea typeface="+mn-ea"/>
            <a:cs typeface="+mn-cs"/>
          </a:endParaRPr>
        </a:p>
      </xdr:txBody>
    </xdr:sp>
    <xdr:clientData/>
  </xdr:oneCellAnchor>
</xdr:wsDr>
</file>

<file path=xl/drawings/drawing6.xml><?xml version="1.0" encoding="utf-8"?>
<xdr:wsDr xmlns:xdr="http://schemas.openxmlformats.org/drawingml/2006/spreadsheetDrawing" xmlns:a="http://schemas.openxmlformats.org/drawingml/2006/main">
  <xdr:twoCellAnchor>
    <xdr:from>
      <xdr:col>7</xdr:col>
      <xdr:colOff>576942</xdr:colOff>
      <xdr:row>17</xdr:row>
      <xdr:rowOff>43543</xdr:rowOff>
    </xdr:from>
    <xdr:to>
      <xdr:col>15</xdr:col>
      <xdr:colOff>250370</xdr:colOff>
      <xdr:row>32</xdr:row>
      <xdr:rowOff>108857</xdr:rowOff>
    </xdr:to>
    <xdr:sp macro="" textlink="">
      <xdr:nvSpPr>
        <xdr:cNvPr id="2" name="テキスト ボックス 1"/>
        <xdr:cNvSpPr txBox="1"/>
      </xdr:nvSpPr>
      <xdr:spPr>
        <a:xfrm>
          <a:off x="6291942" y="6596743"/>
          <a:ext cx="8175171" cy="2514600"/>
        </a:xfrm>
        <a:prstGeom prst="rect">
          <a:avLst/>
        </a:prstGeom>
        <a:solidFill>
          <a:schemeClr val="lt1"/>
        </a:solidFill>
        <a:ln w="3810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2000" b="1">
              <a:solidFill>
                <a:srgbClr val="FF0000"/>
              </a:solidFill>
            </a:rPr>
            <a:t>※</a:t>
          </a:r>
          <a:r>
            <a:rPr kumimoji="1" lang="ja-JP" altLang="en-US" sz="2000" b="1">
              <a:solidFill>
                <a:srgbClr val="FF0000"/>
              </a:solidFill>
            </a:rPr>
            <a:t>このシートは当該年度新規施設のみ作成してください。</a:t>
          </a:r>
          <a:endParaRPr kumimoji="1" lang="en-US" altLang="ja-JP" sz="2000" b="1">
            <a:solidFill>
              <a:srgbClr val="FF0000"/>
            </a:solidFill>
          </a:endParaRPr>
        </a:p>
      </xdr:txBody>
    </xdr:sp>
    <xdr:clientData/>
  </xdr:twoCellAnchor>
</xdr:wsDr>
</file>

<file path=xl/drawings/drawing7.xml><?xml version="1.0" encoding="utf-8"?>
<xdr:wsDr xmlns:xdr="http://schemas.openxmlformats.org/drawingml/2006/spreadsheetDrawing" xmlns:a="http://schemas.openxmlformats.org/drawingml/2006/main">
  <xdr:oneCellAnchor>
    <xdr:from>
      <xdr:col>11</xdr:col>
      <xdr:colOff>62752</xdr:colOff>
      <xdr:row>60</xdr:row>
      <xdr:rowOff>170328</xdr:rowOff>
    </xdr:from>
    <xdr:ext cx="3113314" cy="2537012"/>
    <xdr:sp macro="" textlink="">
      <xdr:nvSpPr>
        <xdr:cNvPr id="2" name="テキスト ボックス 1">
          <a:extLst>
            <a:ext uri="{FF2B5EF4-FFF2-40B4-BE49-F238E27FC236}">
              <a16:creationId xmlns:a16="http://schemas.microsoft.com/office/drawing/2014/main" id="{00000000-0008-0000-0C00-000002000000}"/>
            </a:ext>
          </a:extLst>
        </xdr:cNvPr>
        <xdr:cNvSpPr txBox="1"/>
      </xdr:nvSpPr>
      <xdr:spPr>
        <a:xfrm>
          <a:off x="12156140" y="15813740"/>
          <a:ext cx="3113314" cy="2537012"/>
        </a:xfrm>
        <a:prstGeom prst="rect">
          <a:avLst/>
        </a:prstGeom>
        <a:solidFill>
          <a:schemeClr val="bg1"/>
        </a:solidFill>
        <a:ln w="28575">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endParaRPr kumimoji="1" lang="en-US" altLang="ja-JP" sz="1400" b="1">
            <a:solidFill>
              <a:srgbClr val="FF0000"/>
            </a:solidFill>
            <a:latin typeface="+mn-ea"/>
            <a:ea typeface="+mn-ea"/>
          </a:endParaRPr>
        </a:p>
        <a:p>
          <a:pPr algn="ctr"/>
          <a:r>
            <a:rPr kumimoji="1" lang="en-US" altLang="ja-JP" sz="1400" b="1">
              <a:solidFill>
                <a:srgbClr val="FF0000"/>
              </a:solidFill>
              <a:latin typeface="+mn-ea"/>
              <a:ea typeface="+mn-ea"/>
            </a:rPr>
            <a:t>※</a:t>
          </a:r>
          <a:r>
            <a:rPr kumimoji="1" lang="ja-JP" altLang="en-US" sz="1400" b="1">
              <a:solidFill>
                <a:srgbClr val="FF0000"/>
              </a:solidFill>
              <a:latin typeface="+mn-ea"/>
              <a:ea typeface="+mn-ea"/>
            </a:rPr>
            <a:t>利用料について</a:t>
          </a:r>
          <a:r>
            <a:rPr kumimoji="1" lang="en-US" altLang="ja-JP" sz="1400" b="1">
              <a:solidFill>
                <a:srgbClr val="FF0000"/>
              </a:solidFill>
              <a:latin typeface="+mn-ea"/>
              <a:ea typeface="+mn-ea"/>
            </a:rPr>
            <a:t>※</a:t>
          </a:r>
        </a:p>
        <a:p>
          <a:pPr algn="ctr"/>
          <a:endParaRPr kumimoji="1" lang="en-US" altLang="ja-JP" sz="1400" b="1">
            <a:solidFill>
              <a:srgbClr val="FF0000"/>
            </a:solidFill>
            <a:latin typeface="+mn-ea"/>
            <a:ea typeface="+mn-ea"/>
          </a:endParaRPr>
        </a:p>
        <a:p>
          <a:pPr algn="ctr"/>
          <a:r>
            <a:rPr kumimoji="1" lang="ja-JP" altLang="en-US" sz="1400" b="1">
              <a:solidFill>
                <a:srgbClr val="FF0000"/>
              </a:solidFill>
              <a:latin typeface="+mn-ea"/>
              <a:ea typeface="+mn-ea"/>
            </a:rPr>
            <a:t>①利用延べ人数</a:t>
          </a:r>
          <a:r>
            <a:rPr kumimoji="1" lang="en-US" altLang="ja-JP" sz="1400" b="1">
              <a:solidFill>
                <a:srgbClr val="FF0000"/>
              </a:solidFill>
              <a:latin typeface="+mn-ea"/>
              <a:ea typeface="+mn-ea"/>
            </a:rPr>
            <a:t>【</a:t>
          </a:r>
          <a:r>
            <a:rPr kumimoji="1" lang="ja-JP" altLang="en-US" sz="1400" b="1">
              <a:solidFill>
                <a:srgbClr val="FF0000"/>
              </a:solidFill>
              <a:latin typeface="+mn-ea"/>
              <a:ea typeface="+mn-ea"/>
            </a:rPr>
            <a:t>減免対象でない</a:t>
          </a:r>
          <a:r>
            <a:rPr kumimoji="1" lang="en-US" altLang="ja-JP" sz="1400" b="1">
              <a:solidFill>
                <a:srgbClr val="FF0000"/>
              </a:solidFill>
              <a:latin typeface="+mn-ea"/>
              <a:ea typeface="+mn-ea"/>
            </a:rPr>
            <a:t>】</a:t>
          </a:r>
          <a:r>
            <a:rPr kumimoji="1" lang="ja-JP" altLang="en-US" sz="1400" b="1">
              <a:solidFill>
                <a:srgbClr val="FF0000"/>
              </a:solidFill>
              <a:latin typeface="+mn-ea"/>
              <a:ea typeface="+mn-ea"/>
            </a:rPr>
            <a:t>及び②利用延べ人数</a:t>
          </a:r>
          <a:r>
            <a:rPr kumimoji="1" lang="en-US" altLang="ja-JP" sz="1400" b="1">
              <a:solidFill>
                <a:srgbClr val="FF0000"/>
              </a:solidFill>
              <a:latin typeface="+mn-ea"/>
              <a:ea typeface="+mn-ea"/>
            </a:rPr>
            <a:t>【</a:t>
          </a:r>
          <a:r>
            <a:rPr kumimoji="1" lang="ja-JP" altLang="en-US" sz="1400" b="1">
              <a:solidFill>
                <a:srgbClr val="FF0000"/>
              </a:solidFill>
              <a:latin typeface="+mn-ea"/>
              <a:ea typeface="+mn-ea"/>
            </a:rPr>
            <a:t>減免対象</a:t>
          </a:r>
          <a:r>
            <a:rPr kumimoji="1" lang="en-US" altLang="ja-JP" sz="1400" b="1">
              <a:solidFill>
                <a:srgbClr val="FF0000"/>
              </a:solidFill>
              <a:latin typeface="+mn-ea"/>
              <a:ea typeface="+mn-ea"/>
            </a:rPr>
            <a:t>】</a:t>
          </a:r>
          <a:r>
            <a:rPr kumimoji="1" lang="ja-JP" altLang="en-US" sz="1400" b="1">
              <a:solidFill>
                <a:srgbClr val="FF0000"/>
              </a:solidFill>
              <a:latin typeface="+mn-ea"/>
              <a:ea typeface="+mn-ea"/>
            </a:rPr>
            <a:t>を入力することで、④収入金額及び⑤減免金額が自動算出されます。</a:t>
          </a:r>
          <a:endParaRPr kumimoji="1" lang="en-US" altLang="ja-JP" sz="1400" b="1">
            <a:solidFill>
              <a:srgbClr val="FF0000"/>
            </a:solidFill>
            <a:latin typeface="+mn-ea"/>
            <a:ea typeface="+mn-ea"/>
          </a:endParaRPr>
        </a:p>
      </xdr:txBody>
    </xdr:sp>
    <xdr:clientData/>
  </xdr:oneCellAnchor>
  <xdr:oneCellAnchor>
    <xdr:from>
      <xdr:col>11</xdr:col>
      <xdr:colOff>35859</xdr:colOff>
      <xdr:row>9</xdr:row>
      <xdr:rowOff>224118</xdr:rowOff>
    </xdr:from>
    <xdr:ext cx="4509248" cy="5444836"/>
    <xdr:sp macro="" textlink="">
      <xdr:nvSpPr>
        <xdr:cNvPr id="3" name="テキスト ボックス 2"/>
        <xdr:cNvSpPr txBox="1"/>
      </xdr:nvSpPr>
      <xdr:spPr>
        <a:xfrm>
          <a:off x="12129247" y="3155577"/>
          <a:ext cx="4509248" cy="5444836"/>
        </a:xfrm>
        <a:prstGeom prst="rect">
          <a:avLst/>
        </a:prstGeom>
        <a:solidFill>
          <a:schemeClr val="bg1"/>
        </a:solidFill>
        <a:ln w="28575">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endParaRPr kumimoji="1" lang="en-US" altLang="ja-JP" sz="1600" b="1">
            <a:solidFill>
              <a:srgbClr val="FF0000"/>
            </a:solidFill>
            <a:latin typeface="+mn-ea"/>
            <a:ea typeface="+mn-ea"/>
          </a:endParaRPr>
        </a:p>
        <a:p>
          <a:pPr algn="ctr"/>
          <a:r>
            <a:rPr kumimoji="1" lang="ja-JP" altLang="en-US" sz="1600" b="1">
              <a:solidFill>
                <a:schemeClr val="tx1"/>
              </a:solidFill>
              <a:latin typeface="+mn-ea"/>
              <a:ea typeface="+mn-ea"/>
            </a:rPr>
            <a:t>■入力箇所について■</a:t>
          </a:r>
          <a:endParaRPr kumimoji="1" lang="en-US" altLang="ja-JP" sz="1600" b="1">
            <a:solidFill>
              <a:schemeClr val="tx1"/>
            </a:solidFill>
            <a:latin typeface="+mn-ea"/>
            <a:ea typeface="+mn-ea"/>
          </a:endParaRPr>
        </a:p>
        <a:p>
          <a:pPr algn="ctr"/>
          <a:endParaRPr kumimoji="1" lang="en-US" altLang="ja-JP" sz="1600" b="1">
            <a:solidFill>
              <a:srgbClr val="FF0000"/>
            </a:solidFill>
            <a:latin typeface="+mn-ea"/>
            <a:ea typeface="+mn-ea"/>
          </a:endParaRPr>
        </a:p>
        <a:p>
          <a:pPr algn="ctr"/>
          <a:r>
            <a:rPr kumimoji="1" lang="ja-JP" altLang="en-US" sz="1600" b="1">
              <a:solidFill>
                <a:schemeClr val="tx1"/>
              </a:solidFill>
              <a:latin typeface="+mn-ea"/>
              <a:ea typeface="+mn-ea"/>
            </a:rPr>
            <a:t>（１）上半期実績報告時</a:t>
          </a:r>
          <a:endParaRPr kumimoji="1" lang="en-US" altLang="ja-JP" sz="1600" b="1">
            <a:solidFill>
              <a:schemeClr val="tx1"/>
            </a:solidFill>
            <a:latin typeface="+mn-ea"/>
            <a:ea typeface="+mn-ea"/>
          </a:endParaRPr>
        </a:p>
        <a:p>
          <a:pPr algn="ctr"/>
          <a:r>
            <a:rPr kumimoji="1" lang="ja-JP" altLang="en-US" sz="1600" b="1" u="none">
              <a:solidFill>
                <a:schemeClr val="tx1"/>
              </a:solidFill>
              <a:latin typeface="+mn-ea"/>
              <a:ea typeface="+mn-ea"/>
            </a:rPr>
            <a:t>→</a:t>
          </a:r>
          <a:r>
            <a:rPr kumimoji="1" lang="ja-JP" altLang="en-US" sz="1600" b="1" u="sng">
              <a:solidFill>
                <a:srgbClr val="FFFF00"/>
              </a:solidFill>
              <a:latin typeface="+mn-ea"/>
              <a:ea typeface="+mn-ea"/>
            </a:rPr>
            <a:t>「黄色セル」</a:t>
          </a:r>
          <a:r>
            <a:rPr kumimoji="1" lang="ja-JP" altLang="en-US" sz="1600" b="1">
              <a:solidFill>
                <a:schemeClr val="tx1"/>
              </a:solidFill>
              <a:latin typeface="+mn-ea"/>
              <a:ea typeface="+mn-ea"/>
            </a:rPr>
            <a:t>に入力してください。</a:t>
          </a:r>
          <a:endParaRPr kumimoji="1" lang="en-US" altLang="ja-JP" sz="1600" b="1">
            <a:solidFill>
              <a:schemeClr val="tx1"/>
            </a:solidFill>
            <a:latin typeface="+mn-ea"/>
            <a:ea typeface="+mn-ea"/>
          </a:endParaRPr>
        </a:p>
        <a:p>
          <a:pPr algn="ctr"/>
          <a:r>
            <a:rPr kumimoji="1" lang="en-US" altLang="ja-JP" sz="1600" b="1">
              <a:solidFill>
                <a:schemeClr val="tx1"/>
              </a:solidFill>
              <a:latin typeface="+mn-ea"/>
              <a:ea typeface="+mn-ea"/>
            </a:rPr>
            <a:t>※</a:t>
          </a:r>
          <a:r>
            <a:rPr kumimoji="1" lang="ja-JP" altLang="en-US" sz="1600" b="1">
              <a:solidFill>
                <a:schemeClr val="tx1"/>
              </a:solidFill>
              <a:latin typeface="+mn-ea"/>
              <a:ea typeface="+mn-ea"/>
            </a:rPr>
            <a:t>上半期実績確定後は変更できません。</a:t>
          </a:r>
          <a:endParaRPr kumimoji="1" lang="en-US" altLang="ja-JP" sz="1600" b="1">
            <a:solidFill>
              <a:schemeClr val="tx1"/>
            </a:solidFill>
            <a:latin typeface="+mn-ea"/>
            <a:ea typeface="+mn-ea"/>
          </a:endParaRPr>
        </a:p>
        <a:p>
          <a:pPr algn="ctr"/>
          <a:r>
            <a:rPr kumimoji="1" lang="ja-JP" altLang="en-US" sz="1600" b="1">
              <a:solidFill>
                <a:schemeClr val="tx1"/>
              </a:solidFill>
              <a:latin typeface="+mn-ea"/>
              <a:ea typeface="+mn-ea"/>
            </a:rPr>
            <a:t>（編集ができないよう保護いたします。）</a:t>
          </a:r>
          <a:endParaRPr kumimoji="1" lang="en-US" altLang="ja-JP" sz="1600" b="1">
            <a:solidFill>
              <a:schemeClr val="tx1"/>
            </a:solidFill>
            <a:latin typeface="+mn-ea"/>
            <a:ea typeface="+mn-ea"/>
          </a:endParaRPr>
        </a:p>
        <a:p>
          <a:pPr algn="ctr"/>
          <a:endParaRPr kumimoji="1" lang="en-US" altLang="ja-JP" sz="1600" b="1">
            <a:solidFill>
              <a:srgbClr val="FF0000"/>
            </a:solidFill>
            <a:latin typeface="+mn-ea"/>
            <a:ea typeface="+mn-ea"/>
          </a:endParaRPr>
        </a:p>
        <a:p>
          <a:pPr algn="ctr"/>
          <a:r>
            <a:rPr kumimoji="1" lang="ja-JP" altLang="en-US" sz="1600" b="1">
              <a:solidFill>
                <a:schemeClr val="tx1"/>
              </a:solidFill>
              <a:latin typeface="+mn-ea"/>
              <a:ea typeface="+mn-ea"/>
            </a:rPr>
            <a:t>（２）下半期実績報告時</a:t>
          </a:r>
          <a:endParaRPr kumimoji="1" lang="en-US" altLang="ja-JP" sz="1600" b="1">
            <a:solidFill>
              <a:schemeClr val="tx1"/>
            </a:solidFill>
            <a:latin typeface="+mn-ea"/>
            <a:ea typeface="+mn-ea"/>
          </a:endParaRPr>
        </a:p>
        <a:p>
          <a:pPr algn="ctr"/>
          <a:r>
            <a:rPr kumimoji="1" lang="ja-JP" altLang="en-US" sz="1600" b="1" i="0" u="none" strike="noStrike" kern="0" cap="none" spc="0" normalizeH="0" baseline="0" noProof="0">
              <a:ln>
                <a:noFill/>
              </a:ln>
              <a:solidFill>
                <a:schemeClr val="tx1"/>
              </a:solidFill>
              <a:effectLst/>
              <a:uLnTx/>
              <a:uFillTx/>
              <a:latin typeface="游ゴシック" panose="020B0400000000000000" pitchFamily="50" charset="-128"/>
              <a:ea typeface="+mn-ea"/>
              <a:cs typeface="+mn-cs"/>
            </a:rPr>
            <a:t>→</a:t>
          </a:r>
          <a:r>
            <a:rPr kumimoji="1" lang="ja-JP" altLang="en-US" sz="1600" b="1" u="sng">
              <a:solidFill>
                <a:schemeClr val="accent6">
                  <a:lumMod val="60000"/>
                  <a:lumOff val="40000"/>
                </a:schemeClr>
              </a:solidFill>
              <a:latin typeface="+mn-ea"/>
              <a:ea typeface="+mn-ea"/>
            </a:rPr>
            <a:t>「緑色セル」</a:t>
          </a:r>
          <a:r>
            <a:rPr kumimoji="1" lang="ja-JP" altLang="en-US" sz="1600" b="1">
              <a:solidFill>
                <a:schemeClr val="tx1"/>
              </a:solidFill>
              <a:latin typeface="+mn-ea"/>
              <a:ea typeface="+mn-ea"/>
            </a:rPr>
            <a:t>に入力してください。</a:t>
          </a:r>
          <a:endParaRPr kumimoji="1" lang="en-US" altLang="ja-JP" sz="1600" b="1">
            <a:solidFill>
              <a:schemeClr val="tx1"/>
            </a:solidFill>
            <a:latin typeface="+mn-ea"/>
            <a:ea typeface="+mn-ea"/>
          </a:endParaRPr>
        </a:p>
        <a:p>
          <a:pPr algn="ctr"/>
          <a:endParaRPr kumimoji="1" lang="en-US" altLang="ja-JP" sz="1600" b="1">
            <a:solidFill>
              <a:srgbClr val="FF0000"/>
            </a:solidFill>
            <a:latin typeface="+mn-ea"/>
            <a:ea typeface="+mn-ea"/>
          </a:endParaRPr>
        </a:p>
        <a:p>
          <a:pPr algn="ctr"/>
          <a:r>
            <a:rPr kumimoji="1" lang="ja-JP" altLang="en-US" sz="1600" b="1">
              <a:solidFill>
                <a:srgbClr val="FF0000"/>
              </a:solidFill>
              <a:latin typeface="+mn-ea"/>
              <a:ea typeface="+mn-ea"/>
            </a:rPr>
            <a:t>　</a:t>
          </a:r>
          <a:r>
            <a:rPr kumimoji="1" lang="ja-JP" altLang="en-US" sz="1600" b="1">
              <a:solidFill>
                <a:schemeClr val="tx1"/>
              </a:solidFill>
              <a:latin typeface="+mn-ea"/>
              <a:ea typeface="+mn-ea"/>
            </a:rPr>
            <a:t>（３）運営費補助金実績報告時（年度末）</a:t>
          </a:r>
          <a:endParaRPr kumimoji="1" lang="en-US" altLang="ja-JP" sz="1600" b="1">
            <a:solidFill>
              <a:schemeClr val="tx1"/>
            </a:solidFill>
            <a:latin typeface="+mn-ea"/>
            <a:ea typeface="+mn-ea"/>
          </a:endParaRPr>
        </a:p>
        <a:p>
          <a:pPr algn="ctr"/>
          <a:r>
            <a:rPr kumimoji="1" lang="ja-JP" altLang="en-US" sz="1600" b="1" i="0" u="none" strike="noStrike" kern="0" cap="none" spc="0" normalizeH="0" baseline="0" noProof="0">
              <a:ln>
                <a:noFill/>
              </a:ln>
              <a:solidFill>
                <a:prstClr val="black"/>
              </a:solidFill>
              <a:effectLst/>
              <a:uLnTx/>
              <a:uFillTx/>
              <a:latin typeface="游ゴシック" panose="020B0400000000000000" pitchFamily="50" charset="-128"/>
              <a:ea typeface="+mn-ea"/>
              <a:cs typeface="+mn-cs"/>
            </a:rPr>
            <a:t>→原則、下半期実績報告時から変更できません。</a:t>
          </a:r>
          <a:endParaRPr kumimoji="1" lang="ja-JP" altLang="en-US" sz="1400" b="1" i="0" u="none" strike="noStrike" kern="0" cap="none" spc="0" normalizeH="0" baseline="0" noProof="0">
            <a:ln>
              <a:noFill/>
            </a:ln>
            <a:solidFill>
              <a:prstClr val="black"/>
            </a:solidFill>
            <a:effectLst/>
            <a:uLnTx/>
            <a:uFillTx/>
            <a:latin typeface="游ゴシック" panose="020B0400000000000000" pitchFamily="50" charset="-128"/>
            <a:ea typeface="+mn-ea"/>
            <a:cs typeface="+mn-cs"/>
          </a:endParaRPr>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0</xdr:col>
      <xdr:colOff>53774</xdr:colOff>
      <xdr:row>0</xdr:row>
      <xdr:rowOff>96267</xdr:rowOff>
    </xdr:from>
    <xdr:ext cx="9365557" cy="21850830"/>
    <xdr:sp macro="" textlink="">
      <xdr:nvSpPr>
        <xdr:cNvPr id="2" name="テキスト ボックス 1">
          <a:extLst>
            <a:ext uri="{FF2B5EF4-FFF2-40B4-BE49-F238E27FC236}">
              <a16:creationId xmlns:a16="http://schemas.microsoft.com/office/drawing/2014/main" id="{00000000-0008-0000-0D00-000002000000}"/>
            </a:ext>
          </a:extLst>
        </xdr:cNvPr>
        <xdr:cNvSpPr txBox="1"/>
      </xdr:nvSpPr>
      <xdr:spPr>
        <a:xfrm>
          <a:off x="53774" y="96267"/>
          <a:ext cx="9365557" cy="21850830"/>
        </a:xfrm>
        <a:prstGeom prst="rect">
          <a:avLst/>
        </a:prstGeom>
        <a:solidFill>
          <a:schemeClr val="bg1"/>
        </a:solidFill>
        <a:ln w="28575">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endParaRPr kumimoji="1" lang="en-US" altLang="ja-JP" sz="2000" b="1">
            <a:solidFill>
              <a:srgbClr val="FF0000"/>
            </a:solidFill>
          </a:endParaRPr>
        </a:p>
        <a:p>
          <a:pPr algn="ctr"/>
          <a:endParaRPr kumimoji="1" lang="en-US" altLang="ja-JP" sz="2400" b="1">
            <a:solidFill>
              <a:srgbClr val="FF0000"/>
            </a:solidFill>
          </a:endParaRPr>
        </a:p>
        <a:p>
          <a:pPr algn="ctr"/>
          <a:endParaRPr kumimoji="1" lang="en-US" altLang="ja-JP" sz="2400" b="1">
            <a:solidFill>
              <a:srgbClr val="FF0000"/>
            </a:solidFill>
          </a:endParaRPr>
        </a:p>
        <a:p>
          <a:pPr algn="ctr"/>
          <a:endParaRPr kumimoji="1" lang="en-US" altLang="ja-JP" sz="2400" b="1">
            <a:solidFill>
              <a:srgbClr val="FF0000"/>
            </a:solidFill>
          </a:endParaRPr>
        </a:p>
        <a:p>
          <a:pPr algn="ctr"/>
          <a:endParaRPr kumimoji="1" lang="en-US" altLang="ja-JP" sz="2400" b="1">
            <a:solidFill>
              <a:srgbClr val="FF0000"/>
            </a:solidFill>
          </a:endParaRPr>
        </a:p>
        <a:p>
          <a:pPr algn="ctr"/>
          <a:endParaRPr kumimoji="1" lang="en-US" altLang="ja-JP" sz="2400" b="1">
            <a:solidFill>
              <a:srgbClr val="FF0000"/>
            </a:solidFill>
          </a:endParaRPr>
        </a:p>
        <a:p>
          <a:pPr algn="ctr"/>
          <a:r>
            <a:rPr kumimoji="1" lang="en-US" altLang="ja-JP" sz="2400" b="1">
              <a:solidFill>
                <a:srgbClr val="FF0000"/>
              </a:solidFill>
            </a:rPr>
            <a:t>※※※</a:t>
          </a:r>
          <a:r>
            <a:rPr kumimoji="1" lang="ja-JP" altLang="en-US" sz="2400" b="1">
              <a:solidFill>
                <a:srgbClr val="FF0000"/>
              </a:solidFill>
            </a:rPr>
            <a:t>　必ずお読みください！　</a:t>
          </a:r>
          <a:r>
            <a:rPr kumimoji="1" lang="en-US" altLang="ja-JP" sz="2400" b="1">
              <a:solidFill>
                <a:srgbClr val="FF0000"/>
              </a:solidFill>
            </a:rPr>
            <a:t>※※※</a:t>
          </a:r>
          <a:r>
            <a:rPr kumimoji="1" lang="ja-JP" altLang="en-US" sz="2400" b="1">
              <a:solidFill>
                <a:srgbClr val="FF0000"/>
              </a:solidFill>
            </a:rPr>
            <a:t>　</a:t>
          </a:r>
          <a:endParaRPr kumimoji="1" lang="en-US" altLang="ja-JP" sz="2400" b="1">
            <a:solidFill>
              <a:srgbClr val="FF0000"/>
            </a:solidFill>
          </a:endParaRPr>
        </a:p>
        <a:p>
          <a:pPr algn="ctr"/>
          <a:endParaRPr kumimoji="1" lang="en-US" altLang="ja-JP" sz="2400" b="1">
            <a:solidFill>
              <a:srgbClr val="FF0000"/>
            </a:solidFill>
          </a:endParaRPr>
        </a:p>
        <a:p>
          <a:r>
            <a:rPr kumimoji="1" lang="ja-JP" altLang="en-US" sz="2400" b="1">
              <a:solidFill>
                <a:srgbClr val="FF0000"/>
              </a:solidFill>
            </a:rPr>
            <a:t>　本シートは</a:t>
          </a:r>
          <a:r>
            <a:rPr kumimoji="1" lang="ja-JP" altLang="en-US" sz="2400" b="1" u="sng">
              <a:solidFill>
                <a:srgbClr val="FF0000"/>
              </a:solidFill>
            </a:rPr>
            <a:t>保育短時間認定児童</a:t>
          </a:r>
          <a:r>
            <a:rPr kumimoji="1" lang="ja-JP" altLang="en-US" sz="2400" b="1">
              <a:solidFill>
                <a:srgbClr val="FF0000"/>
              </a:solidFill>
            </a:rPr>
            <a:t>に対し実施する延長保育事業（</a:t>
          </a:r>
          <a:r>
            <a:rPr kumimoji="1" lang="en-US" altLang="ja-JP" sz="2400" b="1">
              <a:solidFill>
                <a:srgbClr val="FF0000"/>
              </a:solidFill>
            </a:rPr>
            <a:t>7:00</a:t>
          </a:r>
          <a:r>
            <a:rPr kumimoji="1" lang="ja-JP" altLang="en-US" sz="2400" b="1">
              <a:solidFill>
                <a:srgbClr val="FF0000"/>
              </a:solidFill>
            </a:rPr>
            <a:t>～</a:t>
          </a:r>
          <a:r>
            <a:rPr kumimoji="1" lang="en-US" altLang="ja-JP" sz="2400" b="1">
              <a:solidFill>
                <a:srgbClr val="FF0000"/>
              </a:solidFill>
            </a:rPr>
            <a:t>9:00</a:t>
          </a:r>
          <a:r>
            <a:rPr kumimoji="1" lang="ja-JP" altLang="en-US" sz="2400" b="1">
              <a:solidFill>
                <a:srgbClr val="FF0000"/>
              </a:solidFill>
            </a:rPr>
            <a:t>及び</a:t>
          </a:r>
          <a:r>
            <a:rPr kumimoji="1" lang="en-US" altLang="ja-JP" sz="2400" b="1">
              <a:solidFill>
                <a:srgbClr val="FF0000"/>
              </a:solidFill>
            </a:rPr>
            <a:t>17:00</a:t>
          </a:r>
          <a:r>
            <a:rPr kumimoji="1" lang="ja-JP" altLang="en-US" sz="2400" b="1">
              <a:solidFill>
                <a:srgbClr val="FF0000"/>
              </a:solidFill>
            </a:rPr>
            <a:t>～</a:t>
          </a:r>
          <a:r>
            <a:rPr kumimoji="1" lang="en-US" altLang="ja-JP" sz="2400" b="1">
              <a:solidFill>
                <a:srgbClr val="FF0000"/>
              </a:solidFill>
            </a:rPr>
            <a:t>18:00</a:t>
          </a:r>
          <a:r>
            <a:rPr kumimoji="1" lang="ja-JP" altLang="en-US" sz="2400" b="1">
              <a:solidFill>
                <a:srgbClr val="FF0000"/>
              </a:solidFill>
            </a:rPr>
            <a:t>）の入力シートです。</a:t>
          </a:r>
        </a:p>
        <a:p>
          <a:r>
            <a:rPr kumimoji="1" lang="ja-JP" altLang="en-US" sz="2400" b="1">
              <a:solidFill>
                <a:srgbClr val="FF0000"/>
              </a:solidFill>
            </a:rPr>
            <a:t>　</a:t>
          </a:r>
          <a:endParaRPr kumimoji="1" lang="en-US" altLang="ja-JP" sz="2400" b="1">
            <a:solidFill>
              <a:srgbClr val="FF0000"/>
            </a:solidFill>
          </a:endParaRPr>
        </a:p>
        <a:p>
          <a:endParaRPr kumimoji="1" lang="en-US" altLang="ja-JP" sz="2400" b="1">
            <a:solidFill>
              <a:srgbClr val="FF0000"/>
            </a:solidFill>
          </a:endParaRPr>
        </a:p>
        <a:p>
          <a:r>
            <a:rPr kumimoji="1" lang="ja-JP" altLang="en-US" sz="2400" b="1" u="none">
              <a:solidFill>
                <a:srgbClr val="FF0000"/>
              </a:solidFill>
            </a:rPr>
            <a:t>　</a:t>
          </a:r>
          <a:r>
            <a:rPr kumimoji="1" lang="ja-JP" altLang="en-US" sz="2400" b="1" u="sng">
              <a:solidFill>
                <a:srgbClr val="FF0000"/>
              </a:solidFill>
            </a:rPr>
            <a:t>短時間認定児童の延長保育を標準時間認定児童と別の部屋で実施する場合等、標準時間認定分とは別に経費が掛かる場合のみ、この注意書きテキストボックスを削除した上で実績を入力してください。</a:t>
          </a:r>
          <a:endParaRPr kumimoji="1" lang="en-US" altLang="ja-JP" sz="2400" b="1" u="sng">
            <a:solidFill>
              <a:srgbClr val="FF0000"/>
            </a:solidFill>
          </a:endParaRPr>
        </a:p>
        <a:p>
          <a:endParaRPr kumimoji="1" lang="en-US" altLang="ja-JP" sz="2400" b="1">
            <a:solidFill>
              <a:srgbClr val="FF0000"/>
            </a:solidFill>
          </a:endParaRPr>
        </a:p>
        <a:p>
          <a:endParaRPr kumimoji="1" lang="en-US" altLang="ja-JP" sz="2400" b="1">
            <a:solidFill>
              <a:srgbClr val="FF0000"/>
            </a:solidFill>
          </a:endParaRPr>
        </a:p>
        <a:p>
          <a:endParaRPr kumimoji="1" lang="en-US" altLang="ja-JP" sz="2400" b="1">
            <a:solidFill>
              <a:srgbClr val="FF0000"/>
            </a:solidFill>
          </a:endParaRPr>
        </a:p>
        <a:p>
          <a:endParaRPr kumimoji="1" lang="en-US" altLang="ja-JP" sz="2400" b="1">
            <a:solidFill>
              <a:srgbClr val="FF0000"/>
            </a:solidFill>
          </a:endParaRPr>
        </a:p>
        <a:p>
          <a:r>
            <a:rPr kumimoji="1" lang="ja-JP" altLang="en-US" sz="2400" b="1">
              <a:solidFill>
                <a:srgbClr val="FF0000"/>
              </a:solidFill>
            </a:rPr>
            <a:t>　（対象外となる例）</a:t>
          </a:r>
          <a:endParaRPr kumimoji="1" lang="en-US" altLang="ja-JP" sz="2400" b="1">
            <a:solidFill>
              <a:srgbClr val="FF0000"/>
            </a:solidFill>
          </a:endParaRPr>
        </a:p>
        <a:p>
          <a:endParaRPr kumimoji="1" lang="en-US" altLang="ja-JP" sz="2400" b="1">
            <a:solidFill>
              <a:srgbClr val="FF0000"/>
            </a:solidFill>
          </a:endParaRPr>
        </a:p>
        <a:p>
          <a:r>
            <a:rPr kumimoji="1" lang="ja-JP" altLang="en-US" sz="2400" b="1">
              <a:solidFill>
                <a:srgbClr val="FF0000"/>
              </a:solidFill>
            </a:rPr>
            <a:t>・短時間認定児童の延長保育を標準時間認定児童と同じ部屋で</a:t>
          </a:r>
          <a:endParaRPr kumimoji="1" lang="en-US" altLang="ja-JP" sz="2400" b="1">
            <a:solidFill>
              <a:srgbClr val="FF0000"/>
            </a:solidFill>
          </a:endParaRPr>
        </a:p>
        <a:p>
          <a:r>
            <a:rPr kumimoji="1" lang="ja-JP" altLang="en-US" sz="2400" b="1">
              <a:solidFill>
                <a:srgbClr val="FF0000"/>
              </a:solidFill>
            </a:rPr>
            <a:t>　実施している場合。</a:t>
          </a:r>
          <a:endParaRPr kumimoji="1" lang="en-US" altLang="ja-JP" sz="2400" b="1">
            <a:solidFill>
              <a:srgbClr val="FF0000"/>
            </a:solidFill>
          </a:endParaRPr>
        </a:p>
        <a:p>
          <a:endParaRPr kumimoji="1" lang="en-US" altLang="ja-JP" sz="2400" b="1">
            <a:solidFill>
              <a:srgbClr val="FF0000"/>
            </a:solidFill>
          </a:endParaRPr>
        </a:p>
        <a:p>
          <a:r>
            <a:rPr kumimoji="1" lang="ja-JP" altLang="en-US" sz="2400" b="1">
              <a:solidFill>
                <a:srgbClr val="FF0000"/>
              </a:solidFill>
            </a:rPr>
            <a:t>・短時間認定児童の延長保育に専従する保育士を配置していな</a:t>
          </a:r>
          <a:endParaRPr kumimoji="1" lang="en-US" altLang="ja-JP" sz="2400" b="1">
            <a:solidFill>
              <a:srgbClr val="FF0000"/>
            </a:solidFill>
          </a:endParaRPr>
        </a:p>
        <a:p>
          <a:r>
            <a:rPr kumimoji="1" lang="ja-JP" altLang="en-US" sz="2400" b="1">
              <a:solidFill>
                <a:srgbClr val="FF0000"/>
              </a:solidFill>
            </a:rPr>
            <a:t>　い等、追加的な人件費等が発生していない場合。</a:t>
          </a:r>
          <a:endParaRPr kumimoji="1" lang="en-US" altLang="ja-JP" sz="2400" b="1">
            <a:solidFill>
              <a:srgbClr val="FF0000"/>
            </a:solidFill>
          </a:endParaRPr>
        </a:p>
      </xdr:txBody>
    </xdr:sp>
    <xdr:clientData/>
  </xdr:oneCellAnchor>
  <xdr:oneCellAnchor>
    <xdr:from>
      <xdr:col>8</xdr:col>
      <xdr:colOff>206829</xdr:colOff>
      <xdr:row>60</xdr:row>
      <xdr:rowOff>65315</xdr:rowOff>
    </xdr:from>
    <xdr:ext cx="3113314" cy="2537012"/>
    <xdr:sp macro="" textlink="">
      <xdr:nvSpPr>
        <xdr:cNvPr id="3" name="テキスト ボックス 2">
          <a:extLst>
            <a:ext uri="{FF2B5EF4-FFF2-40B4-BE49-F238E27FC236}">
              <a16:creationId xmlns:a16="http://schemas.microsoft.com/office/drawing/2014/main" id="{00000000-0008-0000-0D00-000003000000}"/>
            </a:ext>
          </a:extLst>
        </xdr:cNvPr>
        <xdr:cNvSpPr txBox="1"/>
      </xdr:nvSpPr>
      <xdr:spPr>
        <a:xfrm>
          <a:off x="9971315" y="16295915"/>
          <a:ext cx="3113314" cy="2537012"/>
        </a:xfrm>
        <a:prstGeom prst="rect">
          <a:avLst/>
        </a:prstGeom>
        <a:solidFill>
          <a:schemeClr val="bg1"/>
        </a:solidFill>
        <a:ln w="28575">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endParaRPr kumimoji="1" lang="en-US" altLang="ja-JP" sz="1400" b="1">
            <a:solidFill>
              <a:srgbClr val="FF0000"/>
            </a:solidFill>
            <a:latin typeface="+mn-ea"/>
            <a:ea typeface="+mn-ea"/>
          </a:endParaRPr>
        </a:p>
        <a:p>
          <a:pPr algn="ctr"/>
          <a:r>
            <a:rPr kumimoji="1" lang="en-US" altLang="ja-JP" sz="1400" b="1">
              <a:solidFill>
                <a:srgbClr val="FF0000"/>
              </a:solidFill>
              <a:latin typeface="+mn-ea"/>
              <a:ea typeface="+mn-ea"/>
            </a:rPr>
            <a:t>※</a:t>
          </a:r>
          <a:r>
            <a:rPr kumimoji="1" lang="ja-JP" altLang="en-US" sz="1400" b="1">
              <a:solidFill>
                <a:srgbClr val="FF0000"/>
              </a:solidFill>
              <a:latin typeface="+mn-ea"/>
              <a:ea typeface="+mn-ea"/>
            </a:rPr>
            <a:t>利用料について</a:t>
          </a:r>
          <a:r>
            <a:rPr kumimoji="1" lang="en-US" altLang="ja-JP" sz="1400" b="1">
              <a:solidFill>
                <a:srgbClr val="FF0000"/>
              </a:solidFill>
              <a:latin typeface="+mn-ea"/>
              <a:ea typeface="+mn-ea"/>
            </a:rPr>
            <a:t>※</a:t>
          </a:r>
        </a:p>
        <a:p>
          <a:pPr algn="ctr"/>
          <a:endParaRPr kumimoji="1" lang="en-US" altLang="ja-JP" sz="1400" b="1">
            <a:solidFill>
              <a:srgbClr val="FF0000"/>
            </a:solidFill>
            <a:latin typeface="+mn-ea"/>
            <a:ea typeface="+mn-ea"/>
          </a:endParaRPr>
        </a:p>
        <a:p>
          <a:pPr algn="ctr"/>
          <a:r>
            <a:rPr kumimoji="1" lang="ja-JP" altLang="en-US" sz="1400" b="1">
              <a:solidFill>
                <a:srgbClr val="FF0000"/>
              </a:solidFill>
              <a:latin typeface="+mn-ea"/>
              <a:ea typeface="+mn-ea"/>
            </a:rPr>
            <a:t>①利用延べ人数</a:t>
          </a:r>
          <a:r>
            <a:rPr kumimoji="1" lang="en-US" altLang="ja-JP" sz="1400" b="1">
              <a:solidFill>
                <a:srgbClr val="FF0000"/>
              </a:solidFill>
              <a:latin typeface="+mn-ea"/>
              <a:ea typeface="+mn-ea"/>
            </a:rPr>
            <a:t>【</a:t>
          </a:r>
          <a:r>
            <a:rPr kumimoji="1" lang="ja-JP" altLang="en-US" sz="1400" b="1">
              <a:solidFill>
                <a:srgbClr val="FF0000"/>
              </a:solidFill>
              <a:latin typeface="+mn-ea"/>
              <a:ea typeface="+mn-ea"/>
            </a:rPr>
            <a:t>減免対象でない</a:t>
          </a:r>
          <a:r>
            <a:rPr kumimoji="1" lang="en-US" altLang="ja-JP" sz="1400" b="1">
              <a:solidFill>
                <a:srgbClr val="FF0000"/>
              </a:solidFill>
              <a:latin typeface="+mn-ea"/>
              <a:ea typeface="+mn-ea"/>
            </a:rPr>
            <a:t>】</a:t>
          </a:r>
          <a:r>
            <a:rPr kumimoji="1" lang="ja-JP" altLang="en-US" sz="1400" b="1">
              <a:solidFill>
                <a:srgbClr val="FF0000"/>
              </a:solidFill>
              <a:latin typeface="+mn-ea"/>
              <a:ea typeface="+mn-ea"/>
            </a:rPr>
            <a:t>及び②利用延べ人数</a:t>
          </a:r>
          <a:r>
            <a:rPr kumimoji="1" lang="en-US" altLang="ja-JP" sz="1400" b="1">
              <a:solidFill>
                <a:srgbClr val="FF0000"/>
              </a:solidFill>
              <a:latin typeface="+mn-ea"/>
              <a:ea typeface="+mn-ea"/>
            </a:rPr>
            <a:t>【</a:t>
          </a:r>
          <a:r>
            <a:rPr kumimoji="1" lang="ja-JP" altLang="en-US" sz="1400" b="1">
              <a:solidFill>
                <a:srgbClr val="FF0000"/>
              </a:solidFill>
              <a:latin typeface="+mn-ea"/>
              <a:ea typeface="+mn-ea"/>
            </a:rPr>
            <a:t>減免対象</a:t>
          </a:r>
          <a:r>
            <a:rPr kumimoji="1" lang="en-US" altLang="ja-JP" sz="1400" b="1">
              <a:solidFill>
                <a:srgbClr val="FF0000"/>
              </a:solidFill>
              <a:latin typeface="+mn-ea"/>
              <a:ea typeface="+mn-ea"/>
            </a:rPr>
            <a:t>】</a:t>
          </a:r>
          <a:r>
            <a:rPr kumimoji="1" lang="ja-JP" altLang="en-US" sz="1400" b="1">
              <a:solidFill>
                <a:srgbClr val="FF0000"/>
              </a:solidFill>
              <a:latin typeface="+mn-ea"/>
              <a:ea typeface="+mn-ea"/>
            </a:rPr>
            <a:t>を入力することで、④収入金額及び⑤減免金額が自動算出されます。</a:t>
          </a:r>
          <a:endParaRPr kumimoji="1" lang="en-US" altLang="ja-JP" sz="1400" b="1">
            <a:solidFill>
              <a:srgbClr val="FF0000"/>
            </a:solidFill>
            <a:latin typeface="+mn-ea"/>
            <a:ea typeface="+mn-ea"/>
          </a:endParaRPr>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11</xdr:col>
      <xdr:colOff>89648</xdr:colOff>
      <xdr:row>27</xdr:row>
      <xdr:rowOff>125507</xdr:rowOff>
    </xdr:from>
    <xdr:ext cx="4509248" cy="6167718"/>
    <xdr:sp macro="" textlink="">
      <xdr:nvSpPr>
        <xdr:cNvPr id="2" name="テキスト ボックス 1"/>
        <xdr:cNvSpPr txBox="1"/>
      </xdr:nvSpPr>
      <xdr:spPr>
        <a:xfrm>
          <a:off x="12880362" y="6580736"/>
          <a:ext cx="4509248" cy="6167718"/>
        </a:xfrm>
        <a:prstGeom prst="rect">
          <a:avLst/>
        </a:prstGeom>
        <a:solidFill>
          <a:schemeClr val="bg1"/>
        </a:solidFill>
        <a:ln w="28575">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endParaRPr kumimoji="1" lang="en-US" altLang="ja-JP" sz="1600" b="1">
            <a:solidFill>
              <a:srgbClr val="FF0000"/>
            </a:solidFill>
            <a:latin typeface="+mn-ea"/>
            <a:ea typeface="+mn-ea"/>
          </a:endParaRPr>
        </a:p>
        <a:p>
          <a:pPr algn="ctr"/>
          <a:r>
            <a:rPr kumimoji="1" lang="ja-JP" altLang="en-US" sz="1600" b="1">
              <a:solidFill>
                <a:schemeClr val="tx1"/>
              </a:solidFill>
              <a:latin typeface="+mn-ea"/>
              <a:ea typeface="+mn-ea"/>
            </a:rPr>
            <a:t>■入力箇所について■</a:t>
          </a:r>
          <a:endParaRPr kumimoji="1" lang="en-US" altLang="ja-JP" sz="1600" b="1">
            <a:solidFill>
              <a:schemeClr val="tx1"/>
            </a:solidFill>
            <a:latin typeface="+mn-ea"/>
            <a:ea typeface="+mn-ea"/>
          </a:endParaRPr>
        </a:p>
        <a:p>
          <a:pPr algn="ctr"/>
          <a:endParaRPr kumimoji="1" lang="en-US" altLang="ja-JP" sz="1600" b="1">
            <a:solidFill>
              <a:srgbClr val="FF0000"/>
            </a:solidFill>
            <a:latin typeface="+mn-ea"/>
            <a:ea typeface="+mn-ea"/>
          </a:endParaRPr>
        </a:p>
        <a:p>
          <a:pPr algn="ctr"/>
          <a:r>
            <a:rPr kumimoji="1" lang="ja-JP" altLang="en-US" sz="1600" b="1">
              <a:solidFill>
                <a:schemeClr val="tx1"/>
              </a:solidFill>
              <a:latin typeface="+mn-ea"/>
              <a:ea typeface="+mn-ea"/>
            </a:rPr>
            <a:t>（１）上半期実績報告時</a:t>
          </a:r>
          <a:endParaRPr kumimoji="1" lang="en-US" altLang="ja-JP" sz="1600" b="1">
            <a:solidFill>
              <a:schemeClr val="tx1"/>
            </a:solidFill>
            <a:latin typeface="+mn-ea"/>
            <a:ea typeface="+mn-ea"/>
          </a:endParaRPr>
        </a:p>
        <a:p>
          <a:pPr algn="ctr"/>
          <a:r>
            <a:rPr kumimoji="1" lang="ja-JP" altLang="en-US" sz="1600" b="1" u="none">
              <a:solidFill>
                <a:schemeClr val="tx1"/>
              </a:solidFill>
              <a:latin typeface="+mn-ea"/>
              <a:ea typeface="+mn-ea"/>
            </a:rPr>
            <a:t>→</a:t>
          </a:r>
          <a:r>
            <a:rPr kumimoji="1" lang="ja-JP" altLang="en-US" sz="1600" b="1" u="sng">
              <a:solidFill>
                <a:srgbClr val="FFFF00"/>
              </a:solidFill>
              <a:latin typeface="+mn-ea"/>
              <a:ea typeface="+mn-ea"/>
            </a:rPr>
            <a:t>「黄色セル」</a:t>
          </a:r>
          <a:r>
            <a:rPr kumimoji="1" lang="ja-JP" altLang="en-US" sz="1600" b="1">
              <a:solidFill>
                <a:schemeClr val="tx1"/>
              </a:solidFill>
              <a:latin typeface="+mn-ea"/>
              <a:ea typeface="+mn-ea"/>
            </a:rPr>
            <a:t>に入力してください。</a:t>
          </a:r>
          <a:endParaRPr kumimoji="1" lang="en-US" altLang="ja-JP" sz="1600" b="1">
            <a:solidFill>
              <a:schemeClr val="tx1"/>
            </a:solidFill>
            <a:latin typeface="+mn-ea"/>
            <a:ea typeface="+mn-ea"/>
          </a:endParaRPr>
        </a:p>
        <a:p>
          <a:pPr algn="ctr"/>
          <a:endParaRPr kumimoji="1" lang="en-US" altLang="ja-JP" sz="1600" b="1">
            <a:solidFill>
              <a:srgbClr val="FF0000"/>
            </a:solidFill>
            <a:latin typeface="+mn-ea"/>
            <a:ea typeface="+mn-ea"/>
          </a:endParaRPr>
        </a:p>
        <a:p>
          <a:pPr algn="ctr"/>
          <a:r>
            <a:rPr kumimoji="1" lang="ja-JP" altLang="en-US" sz="1600" b="1">
              <a:solidFill>
                <a:schemeClr val="tx1"/>
              </a:solidFill>
              <a:latin typeface="+mn-ea"/>
              <a:ea typeface="+mn-ea"/>
            </a:rPr>
            <a:t>（２）下半期実績報告時</a:t>
          </a:r>
          <a:endParaRPr kumimoji="1" lang="en-US" altLang="ja-JP" sz="1600" b="1">
            <a:solidFill>
              <a:schemeClr val="tx1"/>
            </a:solidFill>
            <a:latin typeface="+mn-ea"/>
            <a:ea typeface="+mn-ea"/>
          </a:endParaRPr>
        </a:p>
        <a:p>
          <a:pPr algn="ctr"/>
          <a:r>
            <a:rPr kumimoji="1" lang="ja-JP" altLang="en-US" sz="1600" b="1">
              <a:solidFill>
                <a:schemeClr val="tx1"/>
              </a:solidFill>
              <a:latin typeface="+mn-ea"/>
              <a:ea typeface="+mn-ea"/>
            </a:rPr>
            <a:t>→入力必須ではありません。年度末の報告に先立ち入力いただいても差支えございません。</a:t>
          </a:r>
          <a:endParaRPr kumimoji="1" lang="en-US" altLang="ja-JP" sz="1600" b="1">
            <a:solidFill>
              <a:schemeClr val="tx1"/>
            </a:solidFill>
            <a:latin typeface="+mn-ea"/>
            <a:ea typeface="+mn-ea"/>
          </a:endParaRPr>
        </a:p>
        <a:p>
          <a:pPr algn="ctr"/>
          <a:endParaRPr kumimoji="1" lang="en-US" altLang="ja-JP" sz="1600" b="1">
            <a:solidFill>
              <a:srgbClr val="FF0000"/>
            </a:solidFill>
            <a:latin typeface="+mn-ea"/>
            <a:ea typeface="+mn-ea"/>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FF0000"/>
              </a:solidFill>
              <a:effectLst/>
              <a:uLnTx/>
              <a:uFillTx/>
              <a:latin typeface="游ゴシック" panose="020B0400000000000000" pitchFamily="50" charset="-128"/>
              <a:ea typeface="+mn-ea"/>
              <a:cs typeface="+mn-cs"/>
            </a:rPr>
            <a:t>　</a:t>
          </a:r>
          <a:r>
            <a:rPr kumimoji="1" lang="ja-JP" altLang="en-US" sz="1600" b="1" i="0" u="none" strike="noStrike" kern="0" cap="none" spc="0" normalizeH="0" baseline="0" noProof="0">
              <a:ln>
                <a:noFill/>
              </a:ln>
              <a:solidFill>
                <a:prstClr val="black"/>
              </a:solidFill>
              <a:effectLst/>
              <a:uLnTx/>
              <a:uFillTx/>
              <a:latin typeface="游ゴシック" panose="020B0400000000000000" pitchFamily="50" charset="-128"/>
              <a:ea typeface="+mn-ea"/>
              <a:cs typeface="+mn-cs"/>
            </a:rPr>
            <a:t>（３）運営費補助金実績報告時（年度末）</a:t>
          </a:r>
          <a:endParaRPr kumimoji="1" lang="en-US" altLang="ja-JP" sz="1600" b="1" i="0" u="none" strike="noStrike" kern="0" cap="none" spc="0" normalizeH="0" baseline="0" noProof="0">
            <a:ln>
              <a:noFill/>
            </a:ln>
            <a:solidFill>
              <a:prstClr val="black"/>
            </a:solidFill>
            <a:effectLst/>
            <a:uLnTx/>
            <a:uFillTx/>
            <a:latin typeface="游ゴシック" panose="020B0400000000000000" pitchFamily="50" charset="-128"/>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游ゴシック" panose="020B0400000000000000" pitchFamily="50" charset="-128"/>
              <a:ea typeface="+mn-ea"/>
              <a:cs typeface="+mn-cs"/>
            </a:rPr>
            <a:t>→</a:t>
          </a:r>
          <a:r>
            <a:rPr kumimoji="1" lang="ja-JP" altLang="en-US" sz="1600" b="1" i="0" u="sng" strike="noStrike" kern="0" cap="none" spc="0" normalizeH="0" baseline="0" noProof="0">
              <a:ln>
                <a:noFill/>
              </a:ln>
              <a:solidFill>
                <a:srgbClr val="00B0F0"/>
              </a:solidFill>
              <a:effectLst/>
              <a:uLnTx/>
              <a:uFillTx/>
              <a:latin typeface="游ゴシック" panose="020B0400000000000000" pitchFamily="50" charset="-128"/>
              <a:ea typeface="+mn-ea"/>
              <a:cs typeface="+mn-cs"/>
            </a:rPr>
            <a:t>「水色セル」</a:t>
          </a:r>
          <a:r>
            <a:rPr kumimoji="1" lang="ja-JP" altLang="en-US" sz="1600" b="1" i="0" u="none" strike="noStrike" kern="0" cap="none" spc="0" normalizeH="0" baseline="0" noProof="0">
              <a:ln>
                <a:noFill/>
              </a:ln>
              <a:solidFill>
                <a:prstClr val="black"/>
              </a:solidFill>
              <a:effectLst/>
              <a:uLnTx/>
              <a:uFillTx/>
              <a:latin typeface="游ゴシック" panose="020B0400000000000000" pitchFamily="50" charset="-128"/>
              <a:ea typeface="+mn-ea"/>
              <a:cs typeface="+mn-cs"/>
            </a:rPr>
            <a:t>に入力してください。</a:t>
          </a:r>
          <a:endParaRPr kumimoji="1" lang="en-US" altLang="ja-JP" sz="1600" b="1" i="0" u="none" strike="noStrike" kern="0" cap="none" spc="0" normalizeH="0" baseline="0" noProof="0">
            <a:ln>
              <a:noFill/>
            </a:ln>
            <a:solidFill>
              <a:prstClr val="black"/>
            </a:solidFill>
            <a:effectLst/>
            <a:uLnTx/>
            <a:uFillTx/>
            <a:latin typeface="游ゴシック" panose="020B0400000000000000" pitchFamily="50" charset="-128"/>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游ゴシック" panose="020B0400000000000000" pitchFamily="50" charset="-128"/>
              <a:ea typeface="+mn-ea"/>
              <a:cs typeface="+mn-cs"/>
            </a:rPr>
            <a:t>追加がある場合は</a:t>
          </a:r>
          <a:r>
            <a:rPr kumimoji="1" lang="ja-JP" altLang="en-US" sz="1600" b="1" i="0" u="none" strike="noStrike" kern="0" cap="none" spc="0" normalizeH="0" baseline="0" noProof="0">
              <a:ln>
                <a:noFill/>
              </a:ln>
              <a:solidFill>
                <a:srgbClr val="FFFF00"/>
              </a:solidFill>
              <a:effectLst/>
              <a:uLnTx/>
              <a:uFillTx/>
              <a:latin typeface="游ゴシック" panose="020B0400000000000000" pitchFamily="50" charset="-128"/>
              <a:ea typeface="+mn-ea"/>
              <a:cs typeface="+mn-cs"/>
            </a:rPr>
            <a:t>「黄色セル」</a:t>
          </a:r>
          <a:r>
            <a:rPr kumimoji="1" lang="ja-JP" altLang="en-US" sz="1600" b="1" i="0" u="none" strike="noStrike" kern="0" cap="none" spc="0" normalizeH="0" baseline="0" noProof="0">
              <a:ln>
                <a:noFill/>
              </a:ln>
              <a:solidFill>
                <a:prstClr val="black"/>
              </a:solidFill>
              <a:effectLst/>
              <a:uLnTx/>
              <a:uFillTx/>
              <a:latin typeface="游ゴシック" panose="020B0400000000000000" pitchFamily="50" charset="-128"/>
              <a:ea typeface="+mn-ea"/>
              <a:cs typeface="+mn-cs"/>
            </a:rPr>
            <a:t>に引き続き入力可能です。</a:t>
          </a:r>
          <a:endParaRPr kumimoji="1" lang="en-US" altLang="ja-JP" sz="1600" b="1" i="0" u="none" strike="noStrike" kern="0" cap="none" spc="0" normalizeH="0" baseline="0" noProof="0">
            <a:ln>
              <a:noFill/>
            </a:ln>
            <a:solidFill>
              <a:prstClr val="black"/>
            </a:solidFill>
            <a:effectLst/>
            <a:uLnTx/>
            <a:uFillTx/>
            <a:latin typeface="游ゴシック" panose="020B0400000000000000" pitchFamily="50" charset="-128"/>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600" b="1" i="0" u="none" strike="noStrike" kern="0" cap="none" spc="0" normalizeH="0" baseline="0" noProof="0">
            <a:ln>
              <a:noFill/>
            </a:ln>
            <a:solidFill>
              <a:prstClr val="black"/>
            </a:solidFill>
            <a:effectLst/>
            <a:uLnTx/>
            <a:uFillTx/>
            <a:latin typeface="游ゴシック" panose="020B0400000000000000" pitchFamily="50" charset="-128"/>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600" b="1" i="0" u="none" strike="noStrike" kern="0" cap="none" spc="0" normalizeH="0" baseline="0" noProof="0">
            <a:ln>
              <a:noFill/>
            </a:ln>
            <a:solidFill>
              <a:prstClr val="black"/>
            </a:solidFill>
            <a:effectLst/>
            <a:uLnTx/>
            <a:uFillTx/>
            <a:latin typeface="游ゴシック" panose="020B0400000000000000" pitchFamily="50" charset="-128"/>
            <a:ea typeface="+mn-ea"/>
            <a:cs typeface="+mn-cs"/>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5.xml"/><Relationship Id="rId1" Type="http://schemas.openxmlformats.org/officeDocument/2006/relationships/printerSettings" Target="../printerSettings/printerSettings11.bin"/><Relationship Id="rId4" Type="http://schemas.openxmlformats.org/officeDocument/2006/relationships/comments" Target="../comments6.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7.xml"/><Relationship Id="rId1" Type="http://schemas.openxmlformats.org/officeDocument/2006/relationships/printerSettings" Target="../printerSettings/printerSettings15.bin"/><Relationship Id="rId4" Type="http://schemas.openxmlformats.org/officeDocument/2006/relationships/comments" Target="../comments9.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9.xml"/><Relationship Id="rId1" Type="http://schemas.openxmlformats.org/officeDocument/2006/relationships/printerSettings" Target="../printerSettings/printerSettings24.bin"/><Relationship Id="rId4" Type="http://schemas.openxmlformats.org/officeDocument/2006/relationships/comments" Target="../comments14.xml"/></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0.xml"/><Relationship Id="rId1" Type="http://schemas.openxmlformats.org/officeDocument/2006/relationships/printerSettings" Target="../printerSettings/printerSettings26.bin"/><Relationship Id="rId4" Type="http://schemas.openxmlformats.org/officeDocument/2006/relationships/comments" Target="../comments15.xml"/></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11.xml"/><Relationship Id="rId1" Type="http://schemas.openxmlformats.org/officeDocument/2006/relationships/printerSettings" Target="../printerSettings/printerSettings27.bin"/><Relationship Id="rId4" Type="http://schemas.openxmlformats.org/officeDocument/2006/relationships/comments" Target="../comments16.xml"/></Relationships>
</file>

<file path=xl/worksheets/_rels/sheet28.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3" Type="http://schemas.openxmlformats.org/officeDocument/2006/relationships/comments" Target="../comments19.xml"/><Relationship Id="rId2" Type="http://schemas.openxmlformats.org/officeDocument/2006/relationships/vmlDrawing" Target="../drawings/vmlDrawing19.v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3" Type="http://schemas.openxmlformats.org/officeDocument/2006/relationships/comments" Target="../comments20.xml"/><Relationship Id="rId2" Type="http://schemas.openxmlformats.org/officeDocument/2006/relationships/vmlDrawing" Target="../drawings/vmlDrawing20.vml"/><Relationship Id="rId1" Type="http://schemas.openxmlformats.org/officeDocument/2006/relationships/printerSettings" Target="../printerSettings/printerSettings3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7.bin"/><Relationship Id="rId4" Type="http://schemas.openxmlformats.org/officeDocument/2006/relationships/comments" Target="../comments2.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8.bin"/><Relationship Id="rId4" Type="http://schemas.openxmlformats.org/officeDocument/2006/relationships/comments" Target="../comments3.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9.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tabSelected="1" view="pageBreakPreview" zoomScaleNormal="100" zoomScaleSheetLayoutView="100" workbookViewId="0">
      <selection activeCell="C11" sqref="C11"/>
    </sheetView>
  </sheetViews>
  <sheetFormatPr defaultColWidth="8.90625" defaultRowHeight="18"/>
  <cols>
    <col min="1" max="1" width="3.90625" style="948" customWidth="1"/>
    <col min="2" max="2" width="28.81640625" style="948" customWidth="1"/>
    <col min="3" max="3" width="18" style="948" customWidth="1"/>
    <col min="4" max="4" width="11.36328125" style="948" customWidth="1"/>
    <col min="5" max="5" width="29.54296875" style="948" customWidth="1"/>
    <col min="6" max="16384" width="8.90625" style="948"/>
  </cols>
  <sheetData>
    <row r="1" spans="1:5" ht="21.65" customHeight="1">
      <c r="A1" s="1290" t="s">
        <v>1307</v>
      </c>
      <c r="B1" s="1290"/>
      <c r="C1" s="1290"/>
      <c r="D1" s="1290"/>
      <c r="E1" s="1290"/>
    </row>
    <row r="2" spans="1:5" ht="21.65" customHeight="1">
      <c r="A2" s="1290" t="s">
        <v>998</v>
      </c>
      <c r="B2" s="1290"/>
      <c r="C2" s="1290"/>
      <c r="D2" s="1290"/>
      <c r="E2" s="1290"/>
    </row>
    <row r="3" spans="1:5" ht="23.4" customHeight="1">
      <c r="C3" s="949" t="s">
        <v>13</v>
      </c>
      <c r="D3" s="1291" t="str">
        <f>【入力不要】内訳表!D3</f>
        <v/>
      </c>
      <c r="E3" s="1291"/>
    </row>
    <row r="4" spans="1:5" ht="23.4" customHeight="1">
      <c r="C4" s="950" t="s">
        <v>14</v>
      </c>
      <c r="D4" s="1292" t="str">
        <f>【入力不要】内訳表!D4</f>
        <v/>
      </c>
      <c r="E4" s="1292"/>
    </row>
    <row r="5" spans="1:5" ht="12" customHeight="1">
      <c r="D5" s="951"/>
      <c r="E5" s="952"/>
    </row>
    <row r="6" spans="1:5">
      <c r="A6" s="1293" t="s">
        <v>999</v>
      </c>
      <c r="B6" s="1293"/>
      <c r="C6" s="1293"/>
      <c r="D6" s="1293"/>
      <c r="E6" s="1293"/>
    </row>
    <row r="7" spans="1:5" s="954" customFormat="1">
      <c r="A7" s="953"/>
      <c r="B7" s="953" t="s">
        <v>1</v>
      </c>
      <c r="C7" s="953" t="s">
        <v>0</v>
      </c>
      <c r="D7" s="953" t="s">
        <v>1000</v>
      </c>
      <c r="E7" s="953" t="s">
        <v>1001</v>
      </c>
    </row>
    <row r="8" spans="1:5" ht="37.25" customHeight="1">
      <c r="A8" s="955" t="s">
        <v>2</v>
      </c>
      <c r="B8" s="956" t="s">
        <v>16</v>
      </c>
      <c r="C8" s="957">
        <f>【入力不要】内訳表!C8</f>
        <v>0</v>
      </c>
      <c r="D8" s="958" t="str">
        <f>【入力不要】内訳表!D8</f>
        <v>－</v>
      </c>
      <c r="E8" s="1104" t="str">
        <f>IF(基本情報!E11=0," ",基本情報!E11)</f>
        <v xml:space="preserve"> </v>
      </c>
    </row>
    <row r="9" spans="1:5" ht="37.25" customHeight="1">
      <c r="A9" s="955" t="s">
        <v>3</v>
      </c>
      <c r="B9" s="957" t="s">
        <v>8</v>
      </c>
      <c r="C9" s="957">
        <f>【入力不要】内訳表!C10</f>
        <v>0</v>
      </c>
      <c r="D9" s="958" t="str">
        <f>【入力不要】内訳表!D10</f>
        <v>－</v>
      </c>
      <c r="E9" s="1104" t="str">
        <f>IF(基本情報!E13=0," ",基本情報!E13)</f>
        <v xml:space="preserve"> </v>
      </c>
    </row>
    <row r="10" spans="1:5" ht="37.25" customHeight="1">
      <c r="A10" s="955" t="s">
        <v>19</v>
      </c>
      <c r="B10" s="956" t="s">
        <v>31</v>
      </c>
      <c r="C10" s="957">
        <f>【入力不要】内訳表!C12</f>
        <v>0</v>
      </c>
      <c r="D10" s="958" t="str">
        <f>【入力不要】内訳表!D12</f>
        <v>－</v>
      </c>
      <c r="E10" s="1104" t="str">
        <f>IF(基本情報!E15=0," ",基本情報!E15)</f>
        <v xml:space="preserve"> </v>
      </c>
    </row>
    <row r="11" spans="1:5" ht="37.25" customHeight="1">
      <c r="A11" s="955" t="s">
        <v>4</v>
      </c>
      <c r="B11" s="956" t="s">
        <v>9</v>
      </c>
      <c r="C11" s="957">
        <f>【入力不要】内訳表!C13</f>
        <v>0</v>
      </c>
      <c r="D11" s="958" t="str">
        <f>【入力不要】内訳表!D13</f>
        <v>－</v>
      </c>
      <c r="E11" s="1104" t="str">
        <f>IF(基本情報!E16=0," ",基本情報!E16)</f>
        <v xml:space="preserve"> </v>
      </c>
    </row>
    <row r="12" spans="1:5" ht="37.25" customHeight="1">
      <c r="A12" s="955" t="s">
        <v>5</v>
      </c>
      <c r="B12" s="956" t="s">
        <v>10</v>
      </c>
      <c r="C12" s="957">
        <f>【入力不要】内訳表!C17</f>
        <v>0</v>
      </c>
      <c r="D12" s="958" t="str">
        <f>【入力不要】内訳表!D17</f>
        <v>－</v>
      </c>
      <c r="E12" s="1104" t="str">
        <f>IF(基本情報!E20=0," ",基本情報!E20)</f>
        <v xml:space="preserve"> </v>
      </c>
    </row>
    <row r="13" spans="1:5" ht="37.25" customHeight="1">
      <c r="A13" s="955" t="s">
        <v>6</v>
      </c>
      <c r="B13" s="956" t="s">
        <v>15</v>
      </c>
      <c r="C13" s="957">
        <f>【入力不要】内訳表!C21</f>
        <v>0</v>
      </c>
      <c r="D13" s="958" t="str">
        <f>【入力不要】内訳表!D21</f>
        <v>－</v>
      </c>
      <c r="E13" s="1104" t="str">
        <f>IF(基本情報!E24=0," ",基本情報!E24)</f>
        <v xml:space="preserve"> </v>
      </c>
    </row>
    <row r="14" spans="1:5" ht="37.25" customHeight="1">
      <c r="A14" s="955" t="s">
        <v>7</v>
      </c>
      <c r="B14" s="957" t="s">
        <v>12</v>
      </c>
      <c r="C14" s="957">
        <f>【入力不要】内訳表!C24</f>
        <v>0</v>
      </c>
      <c r="D14" s="958" t="str">
        <f>【入力不要】内訳表!D24</f>
        <v>－</v>
      </c>
      <c r="E14" s="1104" t="str">
        <f>IF(基本情報!E27=0," ",基本情報!E27)</f>
        <v xml:space="preserve"> </v>
      </c>
    </row>
    <row r="15" spans="1:5" ht="37.25" customHeight="1" thickBot="1">
      <c r="A15" s="955" t="s">
        <v>28</v>
      </c>
      <c r="B15" s="957" t="s">
        <v>11</v>
      </c>
      <c r="C15" s="957">
        <f>【入力不要】内訳表!C26</f>
        <v>0</v>
      </c>
      <c r="D15" s="958" t="str">
        <f>【入力不要】内訳表!D26</f>
        <v>－</v>
      </c>
      <c r="E15" s="1104" t="str">
        <f>IF(基本情報!E29=0," ",基本情報!E29)</f>
        <v xml:space="preserve"> </v>
      </c>
    </row>
    <row r="16" spans="1:5" ht="37.25" customHeight="1" thickBot="1">
      <c r="A16" s="1288" t="s">
        <v>1002</v>
      </c>
      <c r="B16" s="1289"/>
      <c r="C16" s="959">
        <f>SUM(C8:C15)</f>
        <v>0</v>
      </c>
      <c r="D16" s="960" t="s">
        <v>1003</v>
      </c>
      <c r="E16" s="961"/>
    </row>
    <row r="18" spans="1:5" ht="25.25" customHeight="1">
      <c r="A18" s="1296"/>
      <c r="B18" s="1296"/>
      <c r="C18" s="1296"/>
      <c r="D18" s="1296"/>
      <c r="E18" s="1296"/>
    </row>
    <row r="19" spans="1:5" ht="41.5">
      <c r="A19" s="1296" t="s">
        <v>1004</v>
      </c>
      <c r="B19" s="1296"/>
      <c r="C19" s="1296"/>
      <c r="D19" s="1296"/>
      <c r="E19" s="1296"/>
    </row>
    <row r="20" spans="1:5" ht="38.5">
      <c r="A20" s="1295" t="s">
        <v>1005</v>
      </c>
      <c r="B20" s="1295"/>
      <c r="C20" s="1295"/>
      <c r="D20" s="1295"/>
      <c r="E20" s="1295"/>
    </row>
    <row r="21" spans="1:5" ht="58.5">
      <c r="A21" s="1297" t="s">
        <v>1326</v>
      </c>
      <c r="B21" s="1297"/>
      <c r="C21" s="1297"/>
      <c r="D21" s="1297"/>
      <c r="E21" s="1297"/>
    </row>
    <row r="22" spans="1:5" ht="41.5">
      <c r="A22" s="1296" t="s">
        <v>1006</v>
      </c>
      <c r="B22" s="1296"/>
      <c r="C22" s="1296"/>
      <c r="D22" s="1296"/>
      <c r="E22" s="1296"/>
    </row>
    <row r="23" spans="1:5" ht="41.5">
      <c r="A23" s="1296" t="s">
        <v>1007</v>
      </c>
      <c r="B23" s="1296"/>
      <c r="C23" s="1296"/>
      <c r="D23" s="1296"/>
      <c r="E23" s="1296"/>
    </row>
    <row r="24" spans="1:5" ht="45">
      <c r="A24" s="1294" t="s">
        <v>1008</v>
      </c>
      <c r="B24" s="1294"/>
      <c r="C24" s="1294"/>
      <c r="D24" s="1294"/>
      <c r="E24" s="1294"/>
    </row>
    <row r="25" spans="1:5" ht="38.5">
      <c r="A25" s="1295" t="s">
        <v>1009</v>
      </c>
      <c r="B25" s="1295"/>
      <c r="C25" s="1295"/>
      <c r="D25" s="1295"/>
      <c r="E25" s="1295"/>
    </row>
    <row r="26" spans="1:5" ht="38.5">
      <c r="A26" s="1295"/>
      <c r="B26" s="1295"/>
      <c r="C26" s="1295"/>
      <c r="D26" s="1295"/>
      <c r="E26" s="1295"/>
    </row>
  </sheetData>
  <sheetProtection password="BF98" sheet="1" objects="1" scenarios="1"/>
  <mergeCells count="15">
    <mergeCell ref="A24:E24"/>
    <mergeCell ref="A25:E25"/>
    <mergeCell ref="A26:E26"/>
    <mergeCell ref="A18:E18"/>
    <mergeCell ref="A19:E19"/>
    <mergeCell ref="A20:E20"/>
    <mergeCell ref="A21:E21"/>
    <mergeCell ref="A22:E22"/>
    <mergeCell ref="A23:E23"/>
    <mergeCell ref="A16:B16"/>
    <mergeCell ref="A1:E1"/>
    <mergeCell ref="A2:E2"/>
    <mergeCell ref="D3:E3"/>
    <mergeCell ref="D4:E4"/>
    <mergeCell ref="A6:E6"/>
  </mergeCells>
  <phoneticPr fontId="4"/>
  <pageMargins left="0.70866141732283472" right="0.70866141732283472" top="0.74803149606299213" bottom="0.74803149606299213" header="0.31496062992125984" footer="0.31496062992125984"/>
  <pageSetup paperSize="9" scale="91" orientation="portrait" r:id="rId1"/>
  <headerFooter>
    <oddHeader>&amp;R&amp;D&amp;T</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rgb="FFFFFF00"/>
  </sheetPr>
  <dimension ref="A1:AC85"/>
  <sheetViews>
    <sheetView view="pageBreakPreview" topLeftCell="A43" zoomScale="90" zoomScaleNormal="100" zoomScaleSheetLayoutView="90" workbookViewId="0">
      <selection activeCell="A14" sqref="A14"/>
    </sheetView>
  </sheetViews>
  <sheetFormatPr defaultColWidth="8.90625" defaultRowHeight="18"/>
  <cols>
    <col min="1" max="1" width="18.453125" style="455" customWidth="1"/>
    <col min="2" max="3" width="17.6328125" style="455" customWidth="1"/>
    <col min="4" max="4" width="13.453125" style="455" customWidth="1"/>
    <col min="5" max="5" width="17.453125" style="455" customWidth="1"/>
    <col min="6" max="6" width="15.81640625" style="455" customWidth="1"/>
    <col min="7" max="7" width="15.6328125" style="455" customWidth="1"/>
    <col min="8" max="9" width="14.81640625" style="455" customWidth="1"/>
    <col min="10" max="10" width="13.453125" style="455" customWidth="1"/>
    <col min="11" max="11" width="10" style="455" customWidth="1"/>
    <col min="12" max="16384" width="8.90625" style="455"/>
  </cols>
  <sheetData>
    <row r="1" spans="1:13">
      <c r="K1" s="670" t="str">
        <f>"【施設名】"&amp;基本情報!$C$3</f>
        <v>【施設名】</v>
      </c>
    </row>
    <row r="2" spans="1:13" ht="20.5" thickBot="1">
      <c r="A2" s="456" t="s">
        <v>476</v>
      </c>
      <c r="K2" s="670"/>
      <c r="L2" s="865"/>
    </row>
    <row r="3" spans="1:13" ht="50" customHeight="1">
      <c r="A3" s="526" t="s">
        <v>275</v>
      </c>
      <c r="B3" s="671" t="s">
        <v>978</v>
      </c>
      <c r="C3" s="671" t="s">
        <v>977</v>
      </c>
      <c r="D3" s="671" t="s">
        <v>560</v>
      </c>
      <c r="E3" s="672" t="s">
        <v>903</v>
      </c>
      <c r="F3" s="672" t="s">
        <v>904</v>
      </c>
      <c r="G3" s="672" t="s">
        <v>1149</v>
      </c>
      <c r="H3" s="673" t="s">
        <v>1150</v>
      </c>
    </row>
    <row r="4" spans="1:13" ht="17" customHeight="1">
      <c r="A4" s="457" t="s">
        <v>353</v>
      </c>
      <c r="B4" s="458">
        <f>D19+J71</f>
        <v>0</v>
      </c>
      <c r="C4" s="459"/>
      <c r="D4" s="459"/>
      <c r="E4" s="460"/>
      <c r="F4" s="460"/>
      <c r="G4" s="460"/>
      <c r="H4" s="461"/>
    </row>
    <row r="5" spans="1:13" ht="17" customHeight="1">
      <c r="A5" s="457" t="s">
        <v>285</v>
      </c>
      <c r="B5" s="458">
        <f>G14</f>
        <v>0</v>
      </c>
      <c r="C5" s="459"/>
      <c r="D5" s="459"/>
      <c r="E5" s="460"/>
      <c r="F5" s="460"/>
      <c r="G5" s="460"/>
      <c r="H5" s="461"/>
    </row>
    <row r="6" spans="1:13" ht="17" customHeight="1" thickBot="1">
      <c r="A6" s="464" t="s">
        <v>201</v>
      </c>
      <c r="B6" s="465">
        <f>SUM(B4:B5)</f>
        <v>0</v>
      </c>
      <c r="C6" s="465">
        <f>J14</f>
        <v>0</v>
      </c>
      <c r="D6" s="465">
        <f>B6-C6</f>
        <v>0</v>
      </c>
      <c r="E6" s="466">
        <f>I75</f>
        <v>0</v>
      </c>
      <c r="F6" s="466">
        <f>I76</f>
        <v>0</v>
      </c>
      <c r="G6" s="466">
        <f>E6+F6</f>
        <v>0</v>
      </c>
      <c r="H6" s="467">
        <f>IF(D6&lt;0,0,MIN(D6,G6))</f>
        <v>0</v>
      </c>
    </row>
    <row r="7" spans="1:13" ht="17" customHeight="1"/>
    <row r="8" spans="1:13" ht="17" customHeight="1">
      <c r="A8" s="468" t="s">
        <v>496</v>
      </c>
      <c r="I8" s="455" t="s">
        <v>497</v>
      </c>
    </row>
    <row r="9" spans="1:13" ht="17" customHeight="1">
      <c r="A9" s="468" t="s">
        <v>813</v>
      </c>
      <c r="F9" s="455" t="s">
        <v>285</v>
      </c>
      <c r="I9" s="1207" t="s">
        <v>495</v>
      </c>
      <c r="J9" s="1213"/>
    </row>
    <row r="10" spans="1:13" ht="17" customHeight="1">
      <c r="A10" s="549" t="s">
        <v>499</v>
      </c>
      <c r="B10" s="1205" t="s">
        <v>245</v>
      </c>
      <c r="C10" s="1205" t="s">
        <v>228</v>
      </c>
      <c r="D10" s="1205" t="s">
        <v>500</v>
      </c>
      <c r="F10" s="1205" t="s">
        <v>498</v>
      </c>
      <c r="G10" s="1205" t="s">
        <v>250</v>
      </c>
      <c r="I10" s="1205" t="s">
        <v>498</v>
      </c>
      <c r="J10" s="1205" t="s">
        <v>250</v>
      </c>
      <c r="L10" s="674" t="s">
        <v>717</v>
      </c>
      <c r="M10" s="471"/>
    </row>
    <row r="11" spans="1:13" ht="17" customHeight="1">
      <c r="A11" s="675"/>
      <c r="B11" s="676" t="str">
        <f>IF(A11="","",VLOOKUP(A11,給与!$A:$AC,2,FALSE))</f>
        <v/>
      </c>
      <c r="C11" s="677" t="str">
        <f>IF(A11="","",VLOOKUP(A11,給与!$A:$AC,3,FALSE))</f>
        <v/>
      </c>
      <c r="D11" s="561" t="str">
        <f>IF(A11="","",VLOOKUP(A11,給与!$A$8:$AD$127,30,FALSE))</f>
        <v/>
      </c>
      <c r="E11" s="678"/>
      <c r="F11" s="664"/>
      <c r="G11" s="1277"/>
      <c r="I11" s="757" t="s">
        <v>775</v>
      </c>
      <c r="J11" s="679"/>
      <c r="K11" s="474"/>
      <c r="L11" s="680" t="str">
        <f>IF(A11="","",IF(C11="一時（幼）","","エラー！担当業務「一時（幼）」の職員を配置してください！"))</f>
        <v/>
      </c>
      <c r="M11" s="471"/>
    </row>
    <row r="12" spans="1:13" ht="17" customHeight="1">
      <c r="A12" s="675"/>
      <c r="B12" s="676" t="str">
        <f>IF(A12="","",VLOOKUP(A12,給与!$A:$AC,2,FALSE))</f>
        <v/>
      </c>
      <c r="C12" s="677" t="str">
        <f>IF(A12="","",VLOOKUP(A12,給与!$A:$AC,3,FALSE))</f>
        <v/>
      </c>
      <c r="D12" s="561" t="str">
        <f>IF(A12="","",VLOOKUP(A12,給与!$A$8:$AD$127,30,FALSE))</f>
        <v/>
      </c>
      <c r="E12" s="678"/>
      <c r="F12" s="664"/>
      <c r="G12" s="1277"/>
      <c r="I12" s="756"/>
      <c r="J12" s="679"/>
      <c r="K12" s="474"/>
      <c r="L12" s="680" t="str">
        <f t="shared" ref="L12:L18" si="0">IF(A12="","",IF(C12="一時（幼）","","エラー！担当業務「一時（幼）」の職員を配置してください！"))</f>
        <v/>
      </c>
      <c r="M12" s="471"/>
    </row>
    <row r="13" spans="1:13" ht="17" customHeight="1">
      <c r="A13" s="675"/>
      <c r="B13" s="676" t="str">
        <f>IF(A13="","",VLOOKUP(A13,給与!$A:$AC,2,FALSE))</f>
        <v/>
      </c>
      <c r="C13" s="677" t="str">
        <f>IF(A13="","",VLOOKUP(A13,給与!$A:$AC,3,FALSE))</f>
        <v/>
      </c>
      <c r="D13" s="561" t="str">
        <f>IF(A13="","",VLOOKUP(A13,給与!$A$8:$AD$127,30,FALSE))</f>
        <v/>
      </c>
      <c r="E13" s="678"/>
      <c r="F13" s="664"/>
      <c r="G13" s="1218"/>
      <c r="I13" s="756"/>
      <c r="J13" s="679"/>
      <c r="K13" s="474"/>
      <c r="L13" s="680" t="str">
        <f t="shared" si="0"/>
        <v/>
      </c>
      <c r="M13" s="471"/>
    </row>
    <row r="14" spans="1:13" ht="17" customHeight="1">
      <c r="A14" s="675"/>
      <c r="B14" s="676" t="str">
        <f>IF(A14="","",VLOOKUP(A14,給与!$A:$AC,2,FALSE))</f>
        <v/>
      </c>
      <c r="C14" s="677" t="str">
        <f>IF(A14="","",VLOOKUP(A14,給与!$A:$AC,3,FALSE))</f>
        <v/>
      </c>
      <c r="D14" s="561" t="str">
        <f>IF(A14="","",VLOOKUP(A14,給与!$A$8:$AD$127,30,FALSE))</f>
        <v/>
      </c>
      <c r="E14" s="678"/>
      <c r="F14" s="1217" t="s">
        <v>95</v>
      </c>
      <c r="G14" s="681">
        <f>SUM(G11:G13)</f>
        <v>0</v>
      </c>
      <c r="I14" s="1217" t="s">
        <v>95</v>
      </c>
      <c r="J14" s="541">
        <f>SUM(J11:J13)</f>
        <v>0</v>
      </c>
      <c r="K14" s="474"/>
      <c r="L14" s="680" t="str">
        <f t="shared" si="0"/>
        <v/>
      </c>
      <c r="M14" s="471"/>
    </row>
    <row r="15" spans="1:13" ht="17" customHeight="1">
      <c r="A15" s="675"/>
      <c r="B15" s="676" t="str">
        <f>IF(A15="","",VLOOKUP(A15,給与!$A:$AC,2,FALSE))</f>
        <v/>
      </c>
      <c r="C15" s="677" t="str">
        <f>IF(A15="","",VLOOKUP(A15,給与!$A:$AC,3,FALSE))</f>
        <v/>
      </c>
      <c r="D15" s="561" t="str">
        <f>IF(A15="","",VLOOKUP(A15,給与!$A$8:$AD$127,30,FALSE))</f>
        <v/>
      </c>
      <c r="E15" s="678"/>
      <c r="I15" s="474" t="str">
        <f>IF(AND(D19&gt;0,J11=0),"エラー！利用料が未入力です！","")</f>
        <v/>
      </c>
      <c r="K15" s="474"/>
      <c r="L15" s="680" t="str">
        <f t="shared" si="0"/>
        <v/>
      </c>
      <c r="M15" s="471"/>
    </row>
    <row r="16" spans="1:13" ht="17" customHeight="1">
      <c r="A16" s="675"/>
      <c r="B16" s="676" t="str">
        <f>IF(A16="","",VLOOKUP(A16,給与!$A:$AC,2,FALSE))</f>
        <v/>
      </c>
      <c r="C16" s="677" t="str">
        <f>IF(A16="","",VLOOKUP(A16,給与!$A:$AC,3,FALSE))</f>
        <v/>
      </c>
      <c r="D16" s="561" t="str">
        <f>IF(A16="","",VLOOKUP(A16,給与!$A$8:$AD$127,30,FALSE))</f>
        <v/>
      </c>
      <c r="E16" s="678"/>
      <c r="F16" s="769" t="s">
        <v>907</v>
      </c>
      <c r="G16" s="758"/>
      <c r="H16" s="758"/>
      <c r="I16" s="758"/>
      <c r="J16" s="758"/>
      <c r="K16" s="758"/>
      <c r="L16" s="680" t="str">
        <f t="shared" si="0"/>
        <v/>
      </c>
      <c r="M16" s="471"/>
    </row>
    <row r="17" spans="1:29" ht="17" customHeight="1">
      <c r="A17" s="675"/>
      <c r="B17" s="676" t="str">
        <f>IF(A17="","",VLOOKUP(A17,給与!$A:$AC,2,FALSE))</f>
        <v/>
      </c>
      <c r="C17" s="677" t="str">
        <f>IF(A17="","",VLOOKUP(A17,給与!$A:$AC,3,FALSE))</f>
        <v/>
      </c>
      <c r="D17" s="561" t="str">
        <f>IF(A17="","",VLOOKUP(A17,給与!$A$8:$AD$127,30,FALSE))</f>
        <v/>
      </c>
      <c r="E17" s="678"/>
      <c r="F17" s="769" t="s">
        <v>905</v>
      </c>
      <c r="G17" s="769" t="s">
        <v>779</v>
      </c>
      <c r="H17" s="758"/>
      <c r="I17" s="758"/>
      <c r="J17" s="758"/>
      <c r="K17" s="758"/>
      <c r="L17" s="680" t="str">
        <f t="shared" si="0"/>
        <v/>
      </c>
      <c r="M17" s="471"/>
    </row>
    <row r="18" spans="1:29" ht="17" customHeight="1">
      <c r="A18" s="675"/>
      <c r="B18" s="676" t="str">
        <f>IF(A18="","",VLOOKUP(A18,給与!$A:$AC,2,FALSE))</f>
        <v/>
      </c>
      <c r="C18" s="677" t="str">
        <f>IF(A18="","",VLOOKUP(A18,給与!$A:$AC,3,FALSE))</f>
        <v/>
      </c>
      <c r="D18" s="561" t="str">
        <f>IF(A18="","",VLOOKUP(A18,給与!$A$8:$AD$127,30,FALSE))</f>
        <v/>
      </c>
      <c r="E18" s="678"/>
      <c r="F18" s="769" t="s">
        <v>906</v>
      </c>
      <c r="G18" s="769" t="s">
        <v>780</v>
      </c>
      <c r="H18" s="758"/>
      <c r="I18" s="758"/>
      <c r="J18" s="758"/>
      <c r="K18" s="758"/>
      <c r="L18" s="680" t="str">
        <f t="shared" si="0"/>
        <v/>
      </c>
      <c r="M18" s="471"/>
    </row>
    <row r="19" spans="1:29" ht="17" customHeight="1">
      <c r="A19" s="1727" t="s">
        <v>583</v>
      </c>
      <c r="B19" s="1728"/>
      <c r="C19" s="1729"/>
      <c r="D19" s="561">
        <f>SUM(D11:D18)</f>
        <v>0</v>
      </c>
      <c r="L19" s="471"/>
      <c r="M19" s="471"/>
    </row>
    <row r="20" spans="1:29" ht="17" customHeight="1">
      <c r="L20" s="471"/>
      <c r="M20" s="471"/>
    </row>
    <row r="21" spans="1:29" ht="17" customHeight="1">
      <c r="A21" s="455" t="s">
        <v>611</v>
      </c>
      <c r="L21" s="471"/>
      <c r="M21" s="471"/>
    </row>
    <row r="22" spans="1:29" ht="17" customHeight="1">
      <c r="A22" s="309" t="s">
        <v>893</v>
      </c>
      <c r="B22" s="682"/>
      <c r="C22" s="682"/>
      <c r="D22" s="473"/>
      <c r="E22" s="539"/>
      <c r="F22" s="539"/>
      <c r="G22" s="682"/>
      <c r="H22" s="682"/>
      <c r="I22" s="682"/>
      <c r="J22" s="682"/>
      <c r="L22" s="471" t="s">
        <v>887</v>
      </c>
      <c r="M22" s="471"/>
    </row>
    <row r="23" spans="1:29" ht="17" customHeight="1">
      <c r="A23" s="1730" t="s">
        <v>1121</v>
      </c>
      <c r="B23" s="1731"/>
      <c r="C23" s="1732"/>
      <c r="D23" s="679"/>
      <c r="E23" s="683"/>
      <c r="F23" s="1733" t="s">
        <v>311</v>
      </c>
      <c r="G23" s="1734"/>
      <c r="H23" s="1735"/>
      <c r="I23" s="561">
        <f>IFERROR(IF(D24&gt;2000,400,ROUNDDOWN(1600000/D24-400,-1)),0)</f>
        <v>0</v>
      </c>
      <c r="J23" s="682"/>
      <c r="L23" s="540" t="s">
        <v>300</v>
      </c>
    </row>
    <row r="24" spans="1:29" ht="17" customHeight="1">
      <c r="A24" s="1730" t="s">
        <v>312</v>
      </c>
      <c r="B24" s="1731"/>
      <c r="C24" s="1732"/>
      <c r="D24" s="561">
        <f>'1－２.一時(幼)'!D41</f>
        <v>0</v>
      </c>
      <c r="E24" s="685"/>
      <c r="F24" s="1733" t="s">
        <v>313</v>
      </c>
      <c r="G24" s="1734"/>
      <c r="H24" s="1735"/>
      <c r="I24" s="561">
        <v>150</v>
      </c>
      <c r="J24" s="682"/>
      <c r="L24" s="473" t="s">
        <v>301</v>
      </c>
      <c r="M24" s="471"/>
      <c r="N24" s="471"/>
      <c r="O24" s="471"/>
      <c r="P24" s="471"/>
      <c r="Q24" s="471"/>
      <c r="R24" s="471"/>
      <c r="S24" s="471"/>
      <c r="T24" s="471"/>
      <c r="U24" s="471"/>
      <c r="V24" s="471"/>
    </row>
    <row r="25" spans="1:29" ht="17" customHeight="1">
      <c r="A25" s="1730" t="s">
        <v>314</v>
      </c>
      <c r="B25" s="1731"/>
      <c r="C25" s="1732"/>
      <c r="D25" s="561">
        <f>'1－２.一時(幼)'!B20</f>
        <v>0</v>
      </c>
      <c r="E25" s="688"/>
      <c r="F25" s="1733" t="s">
        <v>315</v>
      </c>
      <c r="G25" s="1734"/>
      <c r="H25" s="1735"/>
      <c r="I25" s="561">
        <v>300</v>
      </c>
      <c r="J25" s="682"/>
      <c r="L25" s="473" t="s">
        <v>302</v>
      </c>
      <c r="M25" s="471"/>
      <c r="N25" s="471"/>
      <c r="O25" s="471"/>
      <c r="P25" s="471"/>
      <c r="Q25" s="471"/>
      <c r="R25" s="471"/>
      <c r="S25" s="471"/>
      <c r="T25" s="471"/>
      <c r="U25" s="471"/>
      <c r="V25" s="471"/>
    </row>
    <row r="26" spans="1:29" ht="17" customHeight="1">
      <c r="A26" s="1743" t="s">
        <v>800</v>
      </c>
      <c r="B26" s="1744"/>
      <c r="C26" s="1745"/>
      <c r="D26" s="561">
        <f>'1－２.一時(幼)'!C20</f>
        <v>0</v>
      </c>
      <c r="E26" s="682"/>
      <c r="F26" s="1733" t="s">
        <v>316</v>
      </c>
      <c r="G26" s="1734"/>
      <c r="H26" s="1735"/>
      <c r="I26" s="561">
        <v>450</v>
      </c>
      <c r="J26" s="682"/>
      <c r="L26" s="473" t="s">
        <v>303</v>
      </c>
      <c r="M26" s="471"/>
      <c r="N26" s="471"/>
      <c r="O26" s="471"/>
      <c r="P26" s="471"/>
      <c r="Q26" s="471"/>
      <c r="R26" s="471"/>
      <c r="S26" s="471"/>
      <c r="T26" s="471"/>
      <c r="U26" s="471"/>
      <c r="V26" s="471"/>
      <c r="Z26" s="471"/>
    </row>
    <row r="27" spans="1:29" ht="17" customHeight="1">
      <c r="A27" s="1743" t="s">
        <v>801</v>
      </c>
      <c r="B27" s="1744"/>
      <c r="C27" s="1745"/>
      <c r="D27" s="561">
        <f>'1－２.一時(幼)'!D20</f>
        <v>0</v>
      </c>
      <c r="E27" s="682"/>
      <c r="F27" s="686"/>
      <c r="G27" s="1733" t="s">
        <v>501</v>
      </c>
      <c r="H27" s="1735"/>
      <c r="I27" s="546">
        <f>IFERROR($I$23*$D$25+$I$24*$D$26+$I$25*$D$27+$I$26*$D$28,0)</f>
        <v>0</v>
      </c>
      <c r="J27" s="473"/>
      <c r="L27" s="473"/>
      <c r="M27" s="471"/>
      <c r="N27" s="471"/>
      <c r="O27" s="471"/>
      <c r="P27" s="471"/>
      <c r="Q27" s="471"/>
      <c r="R27" s="471"/>
      <c r="S27" s="471"/>
      <c r="T27" s="471"/>
      <c r="U27" s="471"/>
      <c r="V27" s="471"/>
      <c r="Z27" s="471"/>
    </row>
    <row r="28" spans="1:29" ht="17" customHeight="1">
      <c r="A28" s="1743" t="s">
        <v>802</v>
      </c>
      <c r="B28" s="1744"/>
      <c r="C28" s="1745"/>
      <c r="D28" s="561">
        <f>'1－２.一時(幼)'!E20</f>
        <v>0</v>
      </c>
      <c r="E28" s="682"/>
      <c r="F28" s="687"/>
      <c r="G28" s="1733" t="s">
        <v>881</v>
      </c>
      <c r="H28" s="1735"/>
      <c r="I28" s="546">
        <f>IFERROR($I$23*$D$25,0)</f>
        <v>0</v>
      </c>
      <c r="J28" s="473" t="s">
        <v>781</v>
      </c>
      <c r="L28" s="455" t="s">
        <v>304</v>
      </c>
    </row>
    <row r="29" spans="1:29" ht="17" customHeight="1">
      <c r="B29" s="688"/>
      <c r="C29" s="305"/>
      <c r="D29" s="791" t="str">
        <f>IF(SUM(D25:D28)=0,"",IF((D26+D27+D28)&gt;D25,"エラー！長時間加算児童数が年間延利用児童数を上回っています！",""))</f>
        <v/>
      </c>
      <c r="E29" s="682"/>
      <c r="F29" s="1206"/>
      <c r="G29" s="1741" t="s">
        <v>883</v>
      </c>
      <c r="H29" s="1742"/>
      <c r="I29" s="299">
        <f>IFERROR(+$I$24*$D$26+$I$25*$D$27+$I$26*$D$28,0)</f>
        <v>0</v>
      </c>
      <c r="J29" s="682" t="s">
        <v>782</v>
      </c>
      <c r="L29" s="1733" t="s">
        <v>275</v>
      </c>
      <c r="M29" s="1734"/>
      <c r="N29" s="1735"/>
      <c r="O29" s="1733" t="s">
        <v>305</v>
      </c>
      <c r="P29" s="1734"/>
      <c r="Q29" s="1734"/>
      <c r="R29" s="1734"/>
      <c r="S29" s="1734"/>
      <c r="T29" s="1735"/>
      <c r="U29" s="1733" t="s">
        <v>306</v>
      </c>
      <c r="V29" s="1735"/>
      <c r="W29" s="540"/>
      <c r="X29" s="540"/>
    </row>
    <row r="30" spans="1:29" ht="17" customHeight="1">
      <c r="A30" s="309" t="s">
        <v>894</v>
      </c>
      <c r="B30" s="682"/>
      <c r="C30" s="682"/>
      <c r="D30" s="682"/>
      <c r="E30" s="682"/>
      <c r="F30" s="689" t="s">
        <v>317</v>
      </c>
      <c r="G30" s="690"/>
      <c r="H30" s="690"/>
      <c r="I30" s="690"/>
      <c r="J30" s="682"/>
      <c r="L30" s="1790" t="s">
        <v>298</v>
      </c>
      <c r="M30" s="1791"/>
      <c r="N30" s="1747"/>
      <c r="O30" s="1782" t="s">
        <v>524</v>
      </c>
      <c r="P30" s="1792"/>
      <c r="Q30" s="1792"/>
      <c r="R30" s="1792"/>
      <c r="S30" s="1792"/>
      <c r="T30" s="1793"/>
      <c r="U30" s="1794" t="s">
        <v>307</v>
      </c>
      <c r="V30" s="1795"/>
      <c r="W30" s="540"/>
      <c r="X30" s="540"/>
      <c r="Y30" s="540"/>
      <c r="Z30" s="540"/>
      <c r="AA30" s="540"/>
      <c r="AB30" s="540"/>
      <c r="AC30" s="473"/>
    </row>
    <row r="31" spans="1:29" ht="17" customHeight="1">
      <c r="A31" s="1730" t="s">
        <v>1121</v>
      </c>
      <c r="B31" s="1731"/>
      <c r="C31" s="1732"/>
      <c r="D31" s="679"/>
      <c r="E31" s="682"/>
      <c r="F31" s="1733" t="s">
        <v>311</v>
      </c>
      <c r="G31" s="1734"/>
      <c r="H31" s="1735"/>
      <c r="I31" s="561">
        <v>400</v>
      </c>
      <c r="J31" s="682"/>
      <c r="L31" s="1800" t="s">
        <v>308</v>
      </c>
      <c r="M31" s="1801"/>
      <c r="N31" s="1802"/>
      <c r="O31" s="1782" t="s">
        <v>521</v>
      </c>
      <c r="P31" s="1792"/>
      <c r="Q31" s="1792"/>
      <c r="R31" s="1792"/>
      <c r="S31" s="1792"/>
      <c r="T31" s="1793"/>
      <c r="U31" s="1796"/>
      <c r="V31" s="1797"/>
      <c r="W31" s="540"/>
      <c r="X31" s="540"/>
      <c r="AC31" s="473"/>
    </row>
    <row r="32" spans="1:29" ht="17" customHeight="1" thickBot="1">
      <c r="A32" s="1768" t="s">
        <v>312</v>
      </c>
      <c r="B32" s="1769"/>
      <c r="C32" s="1770"/>
      <c r="D32" s="1219">
        <f>'1－２.一時(幼)'!D42</f>
        <v>0</v>
      </c>
      <c r="E32" s="682"/>
      <c r="F32" s="1733" t="s">
        <v>313</v>
      </c>
      <c r="G32" s="1734"/>
      <c r="H32" s="1735"/>
      <c r="I32" s="561">
        <v>100</v>
      </c>
      <c r="J32" s="682"/>
      <c r="L32" s="1800" t="s">
        <v>309</v>
      </c>
      <c r="M32" s="1801"/>
      <c r="N32" s="1802"/>
      <c r="O32" s="1782" t="s">
        <v>307</v>
      </c>
      <c r="P32" s="1792"/>
      <c r="Q32" s="1792"/>
      <c r="R32" s="1792"/>
      <c r="S32" s="1792"/>
      <c r="T32" s="1793"/>
      <c r="U32" s="1796"/>
      <c r="V32" s="1797"/>
      <c r="W32" s="540"/>
      <c r="X32" s="540"/>
      <c r="AC32" s="473"/>
    </row>
    <row r="33" spans="1:29" ht="17" customHeight="1" thickTop="1">
      <c r="A33" s="1752" t="s">
        <v>318</v>
      </c>
      <c r="B33" s="1753"/>
      <c r="C33" s="1753"/>
      <c r="D33" s="1754"/>
      <c r="E33" s="682"/>
      <c r="F33" s="1733" t="s">
        <v>315</v>
      </c>
      <c r="G33" s="1734"/>
      <c r="H33" s="1735"/>
      <c r="I33" s="561">
        <v>200</v>
      </c>
      <c r="J33" s="682"/>
      <c r="L33" s="1733" t="s">
        <v>310</v>
      </c>
      <c r="M33" s="1734"/>
      <c r="N33" s="1735"/>
      <c r="O33" s="1782" t="s">
        <v>307</v>
      </c>
      <c r="P33" s="1792"/>
      <c r="Q33" s="1792"/>
      <c r="R33" s="1792"/>
      <c r="S33" s="1792"/>
      <c r="T33" s="1793"/>
      <c r="U33" s="1798"/>
      <c r="V33" s="1799"/>
      <c r="W33" s="540"/>
      <c r="X33" s="540"/>
      <c r="AC33" s="473"/>
    </row>
    <row r="34" spans="1:29" ht="17" customHeight="1">
      <c r="A34" s="1730" t="s">
        <v>319</v>
      </c>
      <c r="B34" s="1731"/>
      <c r="C34" s="1732"/>
      <c r="D34" s="561">
        <f>'1－２.一時(幼)'!F20</f>
        <v>0</v>
      </c>
      <c r="E34" s="682"/>
      <c r="F34" s="1733" t="s">
        <v>316</v>
      </c>
      <c r="G34" s="1734"/>
      <c r="H34" s="1735"/>
      <c r="I34" s="561">
        <v>300</v>
      </c>
      <c r="J34" s="682"/>
      <c r="L34" s="540" t="s">
        <v>522</v>
      </c>
      <c r="M34" s="485"/>
      <c r="N34" s="485"/>
      <c r="O34" s="485"/>
      <c r="P34" s="540"/>
      <c r="Q34" s="540"/>
      <c r="R34" s="540"/>
      <c r="S34" s="540"/>
      <c r="T34" s="540"/>
      <c r="U34" s="540"/>
      <c r="V34" s="872"/>
      <c r="W34" s="540"/>
      <c r="X34" s="540"/>
      <c r="AC34" s="473"/>
    </row>
    <row r="35" spans="1:29" ht="17" customHeight="1">
      <c r="A35" s="1743" t="s">
        <v>803</v>
      </c>
      <c r="B35" s="1744"/>
      <c r="C35" s="1745"/>
      <c r="D35" s="561">
        <f>'1－２.一時(幼)'!G20</f>
        <v>0</v>
      </c>
      <c r="E35" s="682"/>
      <c r="F35" s="686"/>
      <c r="G35" s="1739" t="s">
        <v>502</v>
      </c>
      <c r="H35" s="1740"/>
      <c r="I35" s="546">
        <f>IFERROR($I$31*$D$34+$I$32*$D$35+$I$33*$D$36+$I$34*$D$37,0)</f>
        <v>0</v>
      </c>
      <c r="J35" s="682"/>
      <c r="L35" s="471"/>
      <c r="M35" s="471"/>
    </row>
    <row r="36" spans="1:29" ht="17" customHeight="1">
      <c r="A36" s="1743" t="s">
        <v>801</v>
      </c>
      <c r="B36" s="1744"/>
      <c r="C36" s="1745"/>
      <c r="D36" s="561">
        <f>'1－２.一時(幼)'!H20</f>
        <v>0</v>
      </c>
      <c r="E36" s="682"/>
      <c r="F36" s="687"/>
      <c r="G36" s="1733" t="s">
        <v>881</v>
      </c>
      <c r="H36" s="1735"/>
      <c r="I36" s="546">
        <f>IFERROR($I$31*$D$34,0)</f>
        <v>0</v>
      </c>
      <c r="J36" s="473" t="s">
        <v>783</v>
      </c>
      <c r="L36" s="471"/>
      <c r="M36" s="471"/>
    </row>
    <row r="37" spans="1:29" ht="17" customHeight="1" thickBot="1">
      <c r="A37" s="1765" t="s">
        <v>802</v>
      </c>
      <c r="B37" s="1766"/>
      <c r="C37" s="1767"/>
      <c r="D37" s="1219">
        <f>'1－２.一時(幼)'!I20</f>
        <v>0</v>
      </c>
      <c r="E37" s="682"/>
      <c r="F37" s="689"/>
      <c r="G37" s="1741" t="s">
        <v>883</v>
      </c>
      <c r="H37" s="1742"/>
      <c r="I37" s="299">
        <f>IFERROR($I$32*$D$35+$I$33*$D$36+$I$34*$D$37,0)</f>
        <v>0</v>
      </c>
      <c r="J37" s="682" t="s">
        <v>784</v>
      </c>
      <c r="L37" s="471"/>
      <c r="M37" s="471"/>
    </row>
    <row r="38" spans="1:29" ht="17" customHeight="1" thickTop="1">
      <c r="A38" s="1771" t="s">
        <v>321</v>
      </c>
      <c r="B38" s="1772"/>
      <c r="C38" s="1772"/>
      <c r="D38" s="1773"/>
      <c r="E38" s="682"/>
      <c r="F38" s="689" t="s">
        <v>320</v>
      </c>
      <c r="G38" s="1208"/>
      <c r="H38" s="1208"/>
      <c r="I38" s="1209"/>
      <c r="J38" s="693"/>
      <c r="L38" s="471"/>
      <c r="M38" s="471"/>
    </row>
    <row r="39" spans="1:29" ht="17" customHeight="1">
      <c r="A39" s="1774" t="s">
        <v>319</v>
      </c>
      <c r="B39" s="1775"/>
      <c r="C39" s="1776"/>
      <c r="D39" s="561">
        <f>'1－２.一時(幼)'!J20</f>
        <v>0</v>
      </c>
      <c r="E39" s="682"/>
      <c r="F39" s="1733" t="s">
        <v>311</v>
      </c>
      <c r="G39" s="1734"/>
      <c r="H39" s="1735"/>
      <c r="I39" s="561">
        <v>800</v>
      </c>
      <c r="J39" s="682"/>
      <c r="L39" s="471"/>
      <c r="M39" s="471"/>
    </row>
    <row r="40" spans="1:29" ht="17" customHeight="1">
      <c r="A40" s="1743" t="s">
        <v>803</v>
      </c>
      <c r="B40" s="1744"/>
      <c r="C40" s="1745"/>
      <c r="D40" s="561">
        <f>'1－２.一時(幼)'!K20</f>
        <v>0</v>
      </c>
      <c r="E40" s="682"/>
      <c r="F40" s="1733" t="s">
        <v>313</v>
      </c>
      <c r="G40" s="1734"/>
      <c r="H40" s="1735"/>
      <c r="I40" s="561">
        <v>150</v>
      </c>
      <c r="J40" s="682"/>
      <c r="L40" s="471"/>
      <c r="M40" s="471"/>
    </row>
    <row r="41" spans="1:29" ht="17" customHeight="1">
      <c r="A41" s="1743" t="s">
        <v>801</v>
      </c>
      <c r="B41" s="1744"/>
      <c r="C41" s="1745"/>
      <c r="D41" s="561">
        <f>'1－２.一時(幼)'!L20</f>
        <v>0</v>
      </c>
      <c r="E41" s="682"/>
      <c r="F41" s="1733" t="s">
        <v>315</v>
      </c>
      <c r="G41" s="1734"/>
      <c r="H41" s="1735"/>
      <c r="I41" s="561">
        <v>300</v>
      </c>
      <c r="J41" s="682"/>
      <c r="L41" s="471"/>
      <c r="M41" s="471"/>
    </row>
    <row r="42" spans="1:29" ht="17" customHeight="1">
      <c r="A42" s="1743" t="s">
        <v>802</v>
      </c>
      <c r="B42" s="1744"/>
      <c r="C42" s="1745"/>
      <c r="D42" s="561">
        <f>'1－２.一時(幼)'!M20</f>
        <v>0</v>
      </c>
      <c r="E42" s="682"/>
      <c r="F42" s="1733" t="s">
        <v>316</v>
      </c>
      <c r="G42" s="1734"/>
      <c r="H42" s="1735"/>
      <c r="I42" s="561">
        <v>450</v>
      </c>
      <c r="J42" s="682"/>
      <c r="L42" s="471"/>
      <c r="M42" s="471"/>
    </row>
    <row r="43" spans="1:29" ht="17" customHeight="1">
      <c r="A43" s="761"/>
      <c r="B43" s="761"/>
      <c r="C43" s="761"/>
      <c r="D43" s="791" t="str">
        <f>IF(SUM($D$34:$D$37)=0,"",IF(($D$35+$D$36+$D$37)&gt;$D$34,"エラー！長時間加算児童数が年間延利用児童数を上回っています！",""))</f>
        <v/>
      </c>
      <c r="E43" s="682"/>
      <c r="F43" s="686"/>
      <c r="G43" s="1739" t="s">
        <v>503</v>
      </c>
      <c r="H43" s="1740"/>
      <c r="I43" s="546">
        <f>IFERROR($I$39*$D$39+$I$40*$D$40+$I$41*$D$41+$I$42*$D$42,0)</f>
        <v>0</v>
      </c>
      <c r="J43" s="691"/>
      <c r="L43" s="471"/>
      <c r="M43" s="471"/>
    </row>
    <row r="44" spans="1:29" ht="17" customHeight="1">
      <c r="A44" s="761"/>
      <c r="B44" s="761"/>
      <c r="C44" s="761"/>
      <c r="D44" s="791" t="str">
        <f>IF(SUM($D$39:$D$42)=0,"",IF(($D$40+$D$41+$D$42)&gt;$D$39,"エラー！長時間加算児童数が年間延利用児童数を上回っています！",""))</f>
        <v/>
      </c>
      <c r="E44" s="682"/>
      <c r="F44" s="687"/>
      <c r="G44" s="1733" t="s">
        <v>881</v>
      </c>
      <c r="H44" s="1735"/>
      <c r="I44" s="546">
        <v>0</v>
      </c>
      <c r="J44" s="691" t="s">
        <v>785</v>
      </c>
      <c r="L44" s="471"/>
      <c r="M44" s="471"/>
    </row>
    <row r="45" spans="1:29" ht="17" customHeight="1">
      <c r="A45" s="688"/>
      <c r="B45" s="688"/>
      <c r="C45" s="305"/>
      <c r="D45" s="791"/>
      <c r="E45" s="682"/>
      <c r="F45" s="1206"/>
      <c r="G45" s="1741" t="s">
        <v>883</v>
      </c>
      <c r="H45" s="1742"/>
      <c r="I45" s="299">
        <f>IFERROR($I$39*$D$39+$I$40*$D$40+$I$41*$D$41+$I$42*$D$42,0)</f>
        <v>0</v>
      </c>
      <c r="J45" s="691" t="s">
        <v>786</v>
      </c>
      <c r="L45" s="471"/>
      <c r="M45" s="471"/>
    </row>
    <row r="46" spans="1:29" ht="17" customHeight="1">
      <c r="A46" s="309" t="s">
        <v>895</v>
      </c>
      <c r="B46" s="682"/>
      <c r="C46" s="682"/>
      <c r="D46" s="682"/>
      <c r="E46" s="682"/>
      <c r="F46" s="1206"/>
      <c r="G46" s="1206"/>
      <c r="H46" s="1206"/>
      <c r="I46" s="468"/>
      <c r="J46" s="691"/>
      <c r="L46" s="471"/>
      <c r="M46" s="471"/>
    </row>
    <row r="47" spans="1:29" ht="17" customHeight="1">
      <c r="A47" s="1730" t="s">
        <v>1122</v>
      </c>
      <c r="B47" s="1731"/>
      <c r="C47" s="1732"/>
      <c r="D47" s="679"/>
      <c r="E47" s="682"/>
      <c r="F47" s="1733" t="s">
        <v>311</v>
      </c>
      <c r="G47" s="1734"/>
      <c r="H47" s="1735"/>
      <c r="I47" s="546">
        <v>800</v>
      </c>
      <c r="J47" s="682"/>
      <c r="L47" s="471"/>
      <c r="M47" s="471"/>
    </row>
    <row r="48" spans="1:29" ht="17" customHeight="1">
      <c r="A48" s="1730" t="s">
        <v>322</v>
      </c>
      <c r="B48" s="1731"/>
      <c r="C48" s="1732"/>
      <c r="D48" s="561">
        <f>'1－２.一時(幼)'!N20</f>
        <v>0</v>
      </c>
      <c r="E48" s="682"/>
      <c r="F48" s="1733" t="s">
        <v>313</v>
      </c>
      <c r="G48" s="1734"/>
      <c r="H48" s="1735"/>
      <c r="I48" s="561">
        <v>150</v>
      </c>
      <c r="J48" s="682"/>
      <c r="L48" s="471"/>
      <c r="M48" s="471"/>
    </row>
    <row r="49" spans="1:19" ht="17" customHeight="1">
      <c r="A49" s="1736" t="s">
        <v>803</v>
      </c>
      <c r="B49" s="1737"/>
      <c r="C49" s="1738"/>
      <c r="D49" s="561">
        <f>'1－２.一時(幼)'!O20</f>
        <v>0</v>
      </c>
      <c r="E49" s="682"/>
      <c r="F49" s="1733" t="s">
        <v>315</v>
      </c>
      <c r="G49" s="1734"/>
      <c r="H49" s="1735"/>
      <c r="I49" s="561">
        <v>300</v>
      </c>
      <c r="J49" s="682"/>
      <c r="L49" s="471"/>
      <c r="M49" s="471"/>
    </row>
    <row r="50" spans="1:19" ht="17" customHeight="1">
      <c r="A50" s="1736" t="s">
        <v>801</v>
      </c>
      <c r="B50" s="1737"/>
      <c r="C50" s="1738"/>
      <c r="D50" s="561">
        <f>'1－２.一時(幼)'!P20</f>
        <v>0</v>
      </c>
      <c r="E50" s="682"/>
      <c r="F50" s="1733" t="s">
        <v>316</v>
      </c>
      <c r="G50" s="1734"/>
      <c r="H50" s="1735"/>
      <c r="I50" s="561">
        <v>450</v>
      </c>
      <c r="J50" s="682"/>
      <c r="L50" s="471"/>
      <c r="M50" s="471"/>
    </row>
    <row r="51" spans="1:19" ht="17" customHeight="1">
      <c r="A51" s="1736" t="s">
        <v>802</v>
      </c>
      <c r="B51" s="1737"/>
      <c r="C51" s="1738"/>
      <c r="D51" s="561">
        <f>'1－２.一時(幼)'!Q20</f>
        <v>0</v>
      </c>
      <c r="E51" s="682"/>
      <c r="F51" s="682"/>
      <c r="G51" s="1746" t="s">
        <v>504</v>
      </c>
      <c r="H51" s="1747"/>
      <c r="I51" s="541">
        <f>$I$47*$D$48+$I$48*$D$49+$I$49*$D$50+$I$50*$D$51</f>
        <v>0</v>
      </c>
      <c r="J51" s="473"/>
      <c r="L51" s="471"/>
      <c r="M51" s="471"/>
    </row>
    <row r="52" spans="1:19" ht="17" customHeight="1">
      <c r="A52" s="759"/>
      <c r="B52" s="759"/>
      <c r="C52" s="759"/>
      <c r="D52" s="791"/>
      <c r="E52" s="682"/>
      <c r="F52" s="682"/>
      <c r="G52" s="1733" t="s">
        <v>881</v>
      </c>
      <c r="H52" s="1735"/>
      <c r="I52" s="541">
        <f>$I$47*$D$48</f>
        <v>0</v>
      </c>
      <c r="J52" s="473" t="s">
        <v>787</v>
      </c>
      <c r="L52" s="471"/>
      <c r="M52" s="471"/>
    </row>
    <row r="53" spans="1:19" ht="17" customHeight="1">
      <c r="A53" s="682"/>
      <c r="B53" s="682"/>
      <c r="C53" s="682"/>
      <c r="D53" s="682"/>
      <c r="E53" s="682"/>
      <c r="F53" s="682"/>
      <c r="G53" s="1741" t="s">
        <v>883</v>
      </c>
      <c r="H53" s="1742"/>
      <c r="I53" s="561">
        <f>$I$48*$D$49+$I$49*$D$50+$I$50*$D$51</f>
        <v>0</v>
      </c>
      <c r="J53" s="682" t="s">
        <v>788</v>
      </c>
      <c r="L53" s="471"/>
      <c r="M53" s="471"/>
    </row>
    <row r="54" spans="1:19" ht="17" customHeight="1">
      <c r="A54" s="309" t="s">
        <v>896</v>
      </c>
      <c r="B54" s="682"/>
      <c r="C54" s="682"/>
      <c r="D54" s="682"/>
      <c r="E54" s="682"/>
      <c r="F54" s="682"/>
      <c r="G54" s="1208"/>
      <c r="H54" s="1208"/>
      <c r="I54" s="768"/>
      <c r="J54" s="693"/>
      <c r="L54" s="471"/>
      <c r="M54" s="471"/>
    </row>
    <row r="55" spans="1:19" ht="17" customHeight="1">
      <c r="A55" s="1730" t="s">
        <v>322</v>
      </c>
      <c r="B55" s="1731"/>
      <c r="C55" s="1732"/>
      <c r="D55" s="561">
        <f>'1－２.一時(幼)'!J39</f>
        <v>0</v>
      </c>
      <c r="E55" s="682"/>
      <c r="F55" s="1733" t="s">
        <v>311</v>
      </c>
      <c r="G55" s="1734"/>
      <c r="H55" s="1735"/>
      <c r="I55" s="541">
        <v>800</v>
      </c>
      <c r="J55" s="682"/>
      <c r="L55" s="471"/>
      <c r="M55" s="471"/>
    </row>
    <row r="56" spans="1:19" ht="17" customHeight="1">
      <c r="A56" s="1736" t="s">
        <v>803</v>
      </c>
      <c r="B56" s="1737"/>
      <c r="C56" s="1738"/>
      <c r="D56" s="561">
        <f>'1－２.一時(幼)'!K39</f>
        <v>0</v>
      </c>
      <c r="E56" s="682"/>
      <c r="F56" s="1733" t="s">
        <v>313</v>
      </c>
      <c r="G56" s="1734"/>
      <c r="H56" s="1735"/>
      <c r="I56" s="541">
        <v>150</v>
      </c>
      <c r="J56" s="682"/>
      <c r="L56" s="471"/>
      <c r="M56" s="471"/>
    </row>
    <row r="57" spans="1:19" ht="17" customHeight="1">
      <c r="A57" s="1736" t="s">
        <v>801</v>
      </c>
      <c r="B57" s="1737"/>
      <c r="C57" s="1738"/>
      <c r="D57" s="561">
        <f>'1－２.一時(幼)'!L39</f>
        <v>0</v>
      </c>
      <c r="E57" s="682"/>
      <c r="F57" s="1733" t="s">
        <v>315</v>
      </c>
      <c r="G57" s="1734"/>
      <c r="H57" s="1735"/>
      <c r="I57" s="541">
        <v>300</v>
      </c>
      <c r="J57" s="682"/>
      <c r="L57" s="471"/>
      <c r="M57" s="471"/>
    </row>
    <row r="58" spans="1:19">
      <c r="A58" s="1736" t="s">
        <v>802</v>
      </c>
      <c r="B58" s="1737"/>
      <c r="C58" s="1738"/>
      <c r="D58" s="561">
        <f>'1－２.一時(幼)'!M39</f>
        <v>0</v>
      </c>
      <c r="E58" s="682"/>
      <c r="F58" s="1733" t="s">
        <v>316</v>
      </c>
      <c r="G58" s="1734"/>
      <c r="H58" s="1735"/>
      <c r="I58" s="541">
        <v>450</v>
      </c>
      <c r="J58" s="682"/>
      <c r="L58" s="471"/>
      <c r="M58" s="471"/>
    </row>
    <row r="59" spans="1:19" ht="17" customHeight="1">
      <c r="A59" s="686"/>
      <c r="B59" s="686"/>
      <c r="C59" s="686"/>
      <c r="D59" s="791" t="str">
        <f>IF(SUM(D55:D58)=0,"",IF((D56+D57+D58)&gt;D55,"エラー！長時間加算児童数が年間延利用児童数を上回っています！",""))</f>
        <v/>
      </c>
      <c r="E59" s="682"/>
      <c r="F59" s="682"/>
      <c r="G59" s="1777" t="s">
        <v>512</v>
      </c>
      <c r="H59" s="1778"/>
      <c r="I59" s="541">
        <f>$I$55*$D$55+$I$56*$D$56+$I$57*$D$57+$I$58*$D$58</f>
        <v>0</v>
      </c>
      <c r="J59" s="682"/>
      <c r="L59" s="471"/>
      <c r="M59" s="471"/>
    </row>
    <row r="60" spans="1:19" ht="17" customHeight="1">
      <c r="A60" s="682"/>
      <c r="B60" s="682"/>
      <c r="C60" s="682"/>
      <c r="D60" s="682"/>
      <c r="E60" s="682"/>
      <c r="F60" s="1211"/>
      <c r="G60" s="1733" t="s">
        <v>881</v>
      </c>
      <c r="H60" s="1735"/>
      <c r="I60" s="541">
        <f>$D$55*$I$55</f>
        <v>0</v>
      </c>
      <c r="J60" s="691" t="s">
        <v>789</v>
      </c>
      <c r="L60" s="472"/>
      <c r="M60" s="472"/>
      <c r="N60" s="472"/>
      <c r="O60" s="472"/>
      <c r="P60" s="472"/>
      <c r="Q60" s="472"/>
      <c r="R60" s="472"/>
    </row>
    <row r="61" spans="1:19" ht="17" customHeight="1">
      <c r="A61" s="682"/>
      <c r="B61" s="682"/>
      <c r="C61" s="682"/>
      <c r="D61" s="682"/>
      <c r="E61" s="682"/>
      <c r="F61" s="1214"/>
      <c r="G61" s="1741" t="s">
        <v>883</v>
      </c>
      <c r="H61" s="1742"/>
      <c r="I61" s="561">
        <f>$I$56*$D$56+$I$57*$D$57+$I$58*$D$58</f>
        <v>0</v>
      </c>
      <c r="J61" s="691" t="s">
        <v>790</v>
      </c>
      <c r="L61" s="472"/>
      <c r="M61" s="472"/>
      <c r="N61" s="472"/>
      <c r="O61" s="472"/>
      <c r="P61" s="472"/>
      <c r="Q61" s="472"/>
      <c r="R61" s="472"/>
    </row>
    <row r="62" spans="1:19" ht="24.65" customHeight="1">
      <c r="A62" s="692" t="s">
        <v>888</v>
      </c>
      <c r="B62" s="542"/>
      <c r="C62" s="692"/>
      <c r="D62" s="693"/>
      <c r="E62" s="682"/>
      <c r="F62" s="542"/>
      <c r="G62" s="694"/>
      <c r="H62" s="694"/>
      <c r="I62" s="542"/>
      <c r="J62" s="691"/>
      <c r="L62" s="301"/>
      <c r="M62" s="305"/>
      <c r="N62" s="472"/>
      <c r="O62" s="472"/>
      <c r="P62" s="472"/>
      <c r="Q62" s="472"/>
      <c r="R62" s="472"/>
    </row>
    <row r="63" spans="1:19" ht="33" customHeight="1">
      <c r="A63" s="1779" t="s">
        <v>324</v>
      </c>
      <c r="B63" s="1780"/>
      <c r="C63" s="1780"/>
      <c r="D63" s="561">
        <f>'1－２.一時(幼)'!P39</f>
        <v>0</v>
      </c>
      <c r="E63" s="682"/>
      <c r="F63" s="542"/>
      <c r="G63" s="1777" t="s">
        <v>513</v>
      </c>
      <c r="H63" s="1778"/>
      <c r="I63" s="541">
        <f>$D$63*$D$64</f>
        <v>0</v>
      </c>
      <c r="J63" s="682"/>
      <c r="L63" s="697"/>
      <c r="M63" s="861"/>
      <c r="N63" s="861"/>
      <c r="O63" s="472"/>
      <c r="P63" s="472"/>
      <c r="Q63" s="472"/>
      <c r="R63" s="472"/>
      <c r="S63" s="472"/>
    </row>
    <row r="64" spans="1:19" ht="17" customHeight="1">
      <c r="A64" s="1788" t="s">
        <v>311</v>
      </c>
      <c r="B64" s="1789"/>
      <c r="C64" s="1789"/>
      <c r="D64" s="561">
        <v>4000</v>
      </c>
      <c r="E64" s="542"/>
      <c r="G64" s="1733" t="s">
        <v>881</v>
      </c>
      <c r="H64" s="1735"/>
      <c r="I64" s="541">
        <v>0</v>
      </c>
      <c r="J64" s="682" t="s">
        <v>791</v>
      </c>
      <c r="K64" s="472"/>
      <c r="L64" s="674"/>
      <c r="M64" s="698"/>
      <c r="N64" s="301"/>
      <c r="O64" s="472"/>
      <c r="P64" s="472"/>
      <c r="Q64" s="472"/>
      <c r="R64" s="472"/>
      <c r="S64" s="472"/>
    </row>
    <row r="65" spans="1:19" ht="17" customHeight="1">
      <c r="F65" s="547"/>
      <c r="G65" s="1741" t="s">
        <v>883</v>
      </c>
      <c r="H65" s="1742"/>
      <c r="I65" s="561">
        <f>$D$63*$D$64</f>
        <v>0</v>
      </c>
      <c r="J65" s="455" t="s">
        <v>694</v>
      </c>
      <c r="K65" s="689"/>
      <c r="L65" s="700"/>
      <c r="M65" s="698"/>
      <c r="N65" s="301"/>
      <c r="O65" s="472"/>
      <c r="P65" s="472"/>
      <c r="Q65" s="472"/>
      <c r="R65" s="472"/>
      <c r="S65" s="472"/>
    </row>
    <row r="66" spans="1:19" ht="17" customHeight="1">
      <c r="F66" s="547"/>
      <c r="G66" s="1206"/>
      <c r="H66" s="1206"/>
      <c r="I66" s="305"/>
      <c r="K66" s="689"/>
      <c r="L66" s="700"/>
      <c r="M66" s="698"/>
      <c r="N66" s="301"/>
      <c r="O66" s="472"/>
      <c r="P66" s="472"/>
      <c r="Q66" s="472"/>
      <c r="R66" s="472"/>
      <c r="S66" s="472"/>
    </row>
    <row r="67" spans="1:19" ht="31.75" customHeight="1">
      <c r="A67" s="762" t="s">
        <v>510</v>
      </c>
      <c r="B67" s="762"/>
      <c r="C67" s="547"/>
      <c r="D67" s="696"/>
      <c r="E67" s="760" t="s">
        <v>693</v>
      </c>
      <c r="F67" s="485"/>
      <c r="G67" s="689" t="s">
        <v>509</v>
      </c>
      <c r="H67" s="301"/>
      <c r="I67" s="305"/>
      <c r="L67" s="700"/>
      <c r="M67" s="468"/>
      <c r="N67" s="697"/>
      <c r="O67" s="472"/>
      <c r="P67" s="472"/>
      <c r="Q67" s="472"/>
      <c r="R67" s="472"/>
      <c r="S67" s="472"/>
    </row>
    <row r="68" spans="1:19">
      <c r="A68" s="1758" t="s">
        <v>505</v>
      </c>
      <c r="B68" s="1759"/>
      <c r="C68" s="1759"/>
      <c r="D68" s="1760"/>
      <c r="E68" s="1755"/>
      <c r="F68" s="485"/>
      <c r="G68" s="549" t="s">
        <v>499</v>
      </c>
      <c r="H68" s="1205" t="s">
        <v>245</v>
      </c>
      <c r="I68" s="1205" t="s">
        <v>228</v>
      </c>
      <c r="J68" s="1205" t="s">
        <v>500</v>
      </c>
      <c r="K68" s="474"/>
      <c r="L68" s="674" t="s">
        <v>717</v>
      </c>
      <c r="M68" s="674"/>
      <c r="N68" s="697"/>
      <c r="O68" s="472"/>
      <c r="P68" s="472"/>
      <c r="Q68" s="472"/>
      <c r="R68" s="472"/>
      <c r="S68" s="472"/>
    </row>
    <row r="69" spans="1:19" ht="17" customHeight="1">
      <c r="A69" s="1761"/>
      <c r="B69" s="1762"/>
      <c r="C69" s="1762"/>
      <c r="D69" s="1763"/>
      <c r="E69" s="1756"/>
      <c r="F69" s="485"/>
      <c r="G69" s="675"/>
      <c r="H69" s="825" t="str">
        <f>IF(G69="","",VLOOKUP(G69,給与!$A:$AC,2,FALSE))</f>
        <v/>
      </c>
      <c r="I69" s="699" t="str">
        <f>IF(G69="","",VLOOKUP(G69,職員配置!$A:$AB,4,FALSE))</f>
        <v/>
      </c>
      <c r="J69" s="681" t="str">
        <f>IF(G69="","",VLOOKUP(G69,給与!$A:$AD,30,FALSE))</f>
        <v/>
      </c>
      <c r="K69" s="474"/>
      <c r="L69" s="700" t="str">
        <f>IF(G69="","",IF(I69="就労支援","","エラー！担当業務「就労支援」の職員を配置してください！"))</f>
        <v/>
      </c>
      <c r="M69" s="700"/>
      <c r="N69" s="301"/>
      <c r="O69" s="472"/>
      <c r="P69" s="472"/>
      <c r="Q69" s="472"/>
      <c r="R69" s="472"/>
      <c r="S69" s="472"/>
    </row>
    <row r="70" spans="1:19" ht="17" customHeight="1">
      <c r="A70" s="1758" t="s">
        <v>506</v>
      </c>
      <c r="B70" s="1759"/>
      <c r="C70" s="1759"/>
      <c r="D70" s="1760"/>
      <c r="E70" s="1764"/>
      <c r="F70" s="485"/>
      <c r="G70" s="675"/>
      <c r="H70" s="825" t="str">
        <f>IF(G70="","",VLOOKUP(G70,給与!$A:$AC,2,FALSE))</f>
        <v/>
      </c>
      <c r="I70" s="699" t="str">
        <f>IF(G70="","",VLOOKUP(G70,職員配置!$A:$AB,4,FALSE))</f>
        <v/>
      </c>
      <c r="J70" s="681" t="str">
        <f>IF(G70="","",VLOOKUP(G70,給与!$A:$AD,30,FALSE))</f>
        <v/>
      </c>
      <c r="K70" s="474"/>
      <c r="L70" s="700" t="str">
        <f>IF(G70="","",IF(I70="就労支援","","エラー！担当業務「就労支援」の職員を配置してください！"))</f>
        <v/>
      </c>
      <c r="M70" s="472"/>
      <c r="N70" s="472"/>
      <c r="O70" s="472"/>
      <c r="P70" s="472"/>
      <c r="Q70" s="472"/>
      <c r="R70" s="472"/>
    </row>
    <row r="71" spans="1:19" ht="17" customHeight="1">
      <c r="A71" s="1785"/>
      <c r="B71" s="1786"/>
      <c r="C71" s="1786"/>
      <c r="D71" s="1787"/>
      <c r="E71" s="1764"/>
      <c r="F71" s="485"/>
      <c r="G71" s="1741" t="s">
        <v>272</v>
      </c>
      <c r="H71" s="1757"/>
      <c r="I71" s="1742"/>
      <c r="J71" s="1215">
        <f>SUM(J69:J70)</f>
        <v>0</v>
      </c>
      <c r="L71" s="472"/>
      <c r="M71" s="472"/>
      <c r="N71" s="472"/>
      <c r="O71" s="472"/>
      <c r="P71" s="472"/>
      <c r="Q71" s="472"/>
      <c r="R71" s="472"/>
    </row>
    <row r="72" spans="1:19" ht="17" customHeight="1">
      <c r="A72" s="1761"/>
      <c r="B72" s="1762"/>
      <c r="C72" s="1762"/>
      <c r="D72" s="1763"/>
      <c r="E72" s="1764"/>
      <c r="F72" s="540"/>
      <c r="G72" s="1741" t="s">
        <v>323</v>
      </c>
      <c r="H72" s="1757"/>
      <c r="I72" s="1742"/>
      <c r="J72" s="675"/>
      <c r="L72" s="690"/>
      <c r="M72" s="863"/>
      <c r="N72" s="301"/>
      <c r="O72" s="301"/>
      <c r="P72" s="861"/>
      <c r="Q72" s="472"/>
      <c r="R72" s="472"/>
    </row>
    <row r="73" spans="1:19" ht="17" customHeight="1">
      <c r="A73" s="1749" t="s">
        <v>325</v>
      </c>
      <c r="B73" s="1750"/>
      <c r="C73" s="1750"/>
      <c r="D73" s="1751"/>
      <c r="E73" s="1755"/>
      <c r="F73" s="540"/>
      <c r="G73" s="1741" t="s">
        <v>511</v>
      </c>
      <c r="H73" s="1757"/>
      <c r="I73" s="1742"/>
      <c r="J73" s="1215">
        <f>IF(J72=0,0,IF(J72&lt;6,691600,1383200))</f>
        <v>0</v>
      </c>
      <c r="K73" s="472" t="s">
        <v>695</v>
      </c>
      <c r="L73" s="484"/>
      <c r="M73" s="484"/>
      <c r="N73" s="484"/>
      <c r="O73" s="484"/>
      <c r="P73" s="1748"/>
      <c r="Q73" s="472"/>
      <c r="R73" s="472"/>
    </row>
    <row r="74" spans="1:19" ht="17" customHeight="1">
      <c r="A74" s="1752"/>
      <c r="B74" s="1753"/>
      <c r="C74" s="1753"/>
      <c r="D74" s="1754"/>
      <c r="E74" s="1756"/>
      <c r="F74" s="485"/>
      <c r="G74" s="540"/>
      <c r="H74" s="540"/>
      <c r="I74" s="468"/>
      <c r="K74" s="472"/>
      <c r="L74" s="484"/>
      <c r="M74" s="484"/>
      <c r="N74" s="484"/>
      <c r="O74" s="484"/>
      <c r="P74" s="1748"/>
      <c r="Q74" s="472"/>
      <c r="R74" s="472"/>
    </row>
    <row r="75" spans="1:19" ht="38.4" customHeight="1">
      <c r="A75" s="1758" t="s">
        <v>507</v>
      </c>
      <c r="B75" s="1759"/>
      <c r="C75" s="1759"/>
      <c r="D75" s="1760"/>
      <c r="E75" s="1764"/>
      <c r="F75" s="485"/>
      <c r="G75" s="1782" t="s">
        <v>882</v>
      </c>
      <c r="H75" s="1735"/>
      <c r="I75" s="1217">
        <f>IF((I28+I36+I44+I52+I60+I64)&gt;10223000,10223000,I28+I36+I44+I52+I60+I64)</f>
        <v>0</v>
      </c>
      <c r="J75" s="455" t="s">
        <v>792</v>
      </c>
      <c r="K75" s="690"/>
      <c r="L75" s="864"/>
      <c r="M75" s="864"/>
      <c r="N75" s="864"/>
      <c r="O75" s="864"/>
      <c r="P75" s="861"/>
      <c r="Q75" s="472"/>
      <c r="R75" s="472"/>
    </row>
    <row r="76" spans="1:19" ht="13.25" customHeight="1">
      <c r="A76" s="1761"/>
      <c r="B76" s="1762"/>
      <c r="C76" s="1762"/>
      <c r="D76" s="1763"/>
      <c r="E76" s="1764"/>
      <c r="F76" s="485"/>
      <c r="G76" s="1741" t="s">
        <v>884</v>
      </c>
      <c r="H76" s="1742"/>
      <c r="I76" s="1217">
        <f>I29+I37+I45+I53+I61+I65+E79+J73</f>
        <v>0</v>
      </c>
      <c r="J76" s="455" t="s">
        <v>774</v>
      </c>
      <c r="K76" s="484"/>
      <c r="L76" s="864"/>
      <c r="M76" s="864"/>
      <c r="N76" s="864"/>
      <c r="O76" s="864"/>
      <c r="P76" s="864"/>
      <c r="Q76" s="861"/>
      <c r="R76" s="472"/>
      <c r="S76" s="472"/>
    </row>
    <row r="77" spans="1:19" ht="13.25" customHeight="1">
      <c r="A77" s="1758" t="s">
        <v>508</v>
      </c>
      <c r="B77" s="1759"/>
      <c r="C77" s="1759"/>
      <c r="D77" s="1760"/>
      <c r="E77" s="1764"/>
      <c r="F77" s="485"/>
      <c r="G77" s="485"/>
      <c r="H77" s="485"/>
      <c r="I77" s="468"/>
      <c r="K77" s="484"/>
      <c r="L77" s="864"/>
      <c r="M77" s="864"/>
      <c r="N77" s="864"/>
      <c r="O77" s="864"/>
      <c r="P77" s="864"/>
      <c r="Q77" s="861"/>
      <c r="R77" s="472"/>
      <c r="S77" s="472"/>
    </row>
    <row r="78" spans="1:19">
      <c r="A78" s="1761"/>
      <c r="B78" s="1762"/>
      <c r="C78" s="1762"/>
      <c r="D78" s="1763"/>
      <c r="E78" s="1764"/>
      <c r="F78" s="540"/>
      <c r="G78" s="485"/>
      <c r="H78" s="485"/>
      <c r="I78" s="468"/>
      <c r="K78" s="1210"/>
      <c r="L78" s="1784"/>
      <c r="M78" s="1784"/>
      <c r="N78" s="1784"/>
      <c r="O78" s="1784"/>
      <c r="P78" s="1784"/>
      <c r="Q78" s="1748"/>
      <c r="R78" s="472"/>
      <c r="S78" s="472"/>
    </row>
    <row r="79" spans="1:19">
      <c r="A79" s="540"/>
      <c r="B79" s="540"/>
      <c r="C79" s="540"/>
      <c r="D79" s="573" t="s">
        <v>326</v>
      </c>
      <c r="E79" s="561">
        <f>IF(AND(OR(E68="○",E70="○"),AND(E73="○",E75="○")),2892400,IF(AND(OR(E68="○",E70="○"),AND(E73="○",E77="○")),1446200,0))</f>
        <v>0</v>
      </c>
      <c r="F79" s="455" t="s">
        <v>696</v>
      </c>
      <c r="G79" s="540"/>
      <c r="H79" s="540"/>
      <c r="I79" s="305"/>
      <c r="L79" s="1784"/>
      <c r="M79" s="1784"/>
      <c r="N79" s="1784"/>
      <c r="O79" s="1784"/>
      <c r="P79" s="1784"/>
      <c r="Q79" s="1748"/>
      <c r="R79" s="472"/>
      <c r="S79" s="472"/>
    </row>
    <row r="80" spans="1:19">
      <c r="L80" s="1783"/>
      <c r="M80" s="1783"/>
      <c r="N80" s="1783"/>
      <c r="O80" s="1783"/>
      <c r="P80" s="1783"/>
      <c r="Q80" s="1748"/>
      <c r="R80" s="472"/>
      <c r="S80" s="472"/>
    </row>
    <row r="81" spans="12:19">
      <c r="L81" s="1783"/>
      <c r="M81" s="1783"/>
      <c r="N81" s="1783"/>
      <c r="O81" s="1783"/>
      <c r="P81" s="1783"/>
      <c r="Q81" s="1748"/>
      <c r="R81" s="472"/>
      <c r="S81" s="472"/>
    </row>
    <row r="82" spans="12:19">
      <c r="L82" s="1783"/>
      <c r="M82" s="1783"/>
      <c r="N82" s="1783"/>
      <c r="O82" s="1783"/>
      <c r="P82" s="1783"/>
      <c r="Q82" s="1748"/>
      <c r="R82" s="472"/>
      <c r="S82" s="472"/>
    </row>
    <row r="83" spans="12:19">
      <c r="L83" s="1783"/>
      <c r="M83" s="1783"/>
      <c r="N83" s="1783"/>
      <c r="O83" s="1783"/>
      <c r="P83" s="1783"/>
      <c r="Q83" s="1748"/>
      <c r="R83" s="472"/>
      <c r="S83" s="472"/>
    </row>
    <row r="84" spans="12:19">
      <c r="L84" s="1781"/>
      <c r="M84" s="1781"/>
      <c r="N84" s="1781"/>
      <c r="O84" s="1781"/>
      <c r="P84" s="1781"/>
      <c r="Q84" s="305"/>
      <c r="R84" s="472"/>
      <c r="S84" s="472"/>
    </row>
    <row r="85" spans="12:19">
      <c r="L85" s="472"/>
      <c r="M85" s="472"/>
      <c r="N85" s="472"/>
      <c r="O85" s="472"/>
      <c r="P85" s="472"/>
      <c r="Q85" s="472"/>
      <c r="R85" s="472"/>
      <c r="S85" s="472"/>
    </row>
  </sheetData>
  <sheetProtection password="BF98" sheet="1" objects="1" scenarios="1"/>
  <mergeCells count="103">
    <mergeCell ref="L29:N29"/>
    <mergeCell ref="O29:T29"/>
    <mergeCell ref="U29:V29"/>
    <mergeCell ref="L30:N30"/>
    <mergeCell ref="O30:T30"/>
    <mergeCell ref="U30:V33"/>
    <mergeCell ref="L31:N31"/>
    <mergeCell ref="O31:T31"/>
    <mergeCell ref="L32:N32"/>
    <mergeCell ref="O32:T32"/>
    <mergeCell ref="L33:N33"/>
    <mergeCell ref="O33:T33"/>
    <mergeCell ref="L84:P84"/>
    <mergeCell ref="G75:H75"/>
    <mergeCell ref="G76:H76"/>
    <mergeCell ref="A77:D78"/>
    <mergeCell ref="E77:E78"/>
    <mergeCell ref="L82:P83"/>
    <mergeCell ref="L78:P79"/>
    <mergeCell ref="L80:P81"/>
    <mergeCell ref="G64:H64"/>
    <mergeCell ref="G65:H65"/>
    <mergeCell ref="A70:D72"/>
    <mergeCell ref="E70:E72"/>
    <mergeCell ref="G71:I71"/>
    <mergeCell ref="G72:I72"/>
    <mergeCell ref="E68:E69"/>
    <mergeCell ref="A68:D69"/>
    <mergeCell ref="A64:C64"/>
    <mergeCell ref="A58:C58"/>
    <mergeCell ref="F58:H58"/>
    <mergeCell ref="G59:H59"/>
    <mergeCell ref="G61:H61"/>
    <mergeCell ref="A63:C63"/>
    <mergeCell ref="G63:H63"/>
    <mergeCell ref="G53:H53"/>
    <mergeCell ref="A56:C56"/>
    <mergeCell ref="F56:H56"/>
    <mergeCell ref="A57:C57"/>
    <mergeCell ref="F57:H57"/>
    <mergeCell ref="G37:H37"/>
    <mergeCell ref="F42:H42"/>
    <mergeCell ref="F41:H41"/>
    <mergeCell ref="F32:H32"/>
    <mergeCell ref="A33:D33"/>
    <mergeCell ref="F33:H33"/>
    <mergeCell ref="A34:C34"/>
    <mergeCell ref="F34:H34"/>
    <mergeCell ref="A42:C42"/>
    <mergeCell ref="A35:C35"/>
    <mergeCell ref="A36:C36"/>
    <mergeCell ref="G36:H36"/>
    <mergeCell ref="A38:D38"/>
    <mergeCell ref="A39:C39"/>
    <mergeCell ref="F39:H39"/>
    <mergeCell ref="Q80:Q81"/>
    <mergeCell ref="A73:D74"/>
    <mergeCell ref="E73:E74"/>
    <mergeCell ref="G73:I73"/>
    <mergeCell ref="P73:P74"/>
    <mergeCell ref="A75:D76"/>
    <mergeCell ref="E75:E76"/>
    <mergeCell ref="Q82:Q83"/>
    <mergeCell ref="A23:C23"/>
    <mergeCell ref="F23:H23"/>
    <mergeCell ref="A24:C24"/>
    <mergeCell ref="F24:H24"/>
    <mergeCell ref="A25:C25"/>
    <mergeCell ref="F25:H25"/>
    <mergeCell ref="A26:C26"/>
    <mergeCell ref="F26:H26"/>
    <mergeCell ref="A27:C27"/>
    <mergeCell ref="A28:C28"/>
    <mergeCell ref="G28:H28"/>
    <mergeCell ref="A37:C37"/>
    <mergeCell ref="A31:C31"/>
    <mergeCell ref="F31:H31"/>
    <mergeCell ref="Q78:Q79"/>
    <mergeCell ref="A32:C32"/>
    <mergeCell ref="A19:C19"/>
    <mergeCell ref="A48:C48"/>
    <mergeCell ref="F48:H48"/>
    <mergeCell ref="G60:H60"/>
    <mergeCell ref="A49:C49"/>
    <mergeCell ref="A55:C55"/>
    <mergeCell ref="F55:H55"/>
    <mergeCell ref="F49:H49"/>
    <mergeCell ref="G43:H43"/>
    <mergeCell ref="G44:H44"/>
    <mergeCell ref="G45:H45"/>
    <mergeCell ref="A47:C47"/>
    <mergeCell ref="F47:H47"/>
    <mergeCell ref="A40:C40"/>
    <mergeCell ref="F40:H40"/>
    <mergeCell ref="A41:C41"/>
    <mergeCell ref="A50:C50"/>
    <mergeCell ref="F50:H50"/>
    <mergeCell ref="A51:C51"/>
    <mergeCell ref="G51:H51"/>
    <mergeCell ref="G52:H52"/>
    <mergeCell ref="G27:H27"/>
    <mergeCell ref="G29:H29"/>
    <mergeCell ref="G35:H35"/>
  </mergeCells>
  <phoneticPr fontId="4"/>
  <conditionalFormatting sqref="C11:C18">
    <cfRule type="cellIs" dxfId="88" priority="3" operator="equal">
      <formula>""</formula>
    </cfRule>
    <cfRule type="cellIs" dxfId="87" priority="4" operator="notEqual">
      <formula>"一時（幼）"</formula>
    </cfRule>
  </conditionalFormatting>
  <conditionalFormatting sqref="I69:I70">
    <cfRule type="cellIs" dxfId="86" priority="1" operator="equal">
      <formula>""</formula>
    </cfRule>
    <cfRule type="cellIs" dxfId="85" priority="2" operator="notEqual">
      <formula>"就労支援"</formula>
    </cfRule>
  </conditionalFormatting>
  <dataValidations count="1">
    <dataValidation type="list" allowBlank="1" showInputMessage="1" showErrorMessage="1" sqref="E68 E70 E77 E73 E75 P73 P75 Q82 Q78 Q80">
      <formula1>"○,×"</formula1>
    </dataValidation>
  </dataValidations>
  <pageMargins left="0.70866141732283472" right="0.70866141732283472" top="0.74803149606299213" bottom="0.74803149606299213" header="0.31496062992125984" footer="0.31496062992125984"/>
  <pageSetup paperSize="9" scale="52" orientation="portrait" r:id="rId1"/>
  <headerFooter>
    <oddHeader>&amp;R&amp;D　&amp;T</oddHeader>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tabColor rgb="FFFFFF00"/>
  </sheetPr>
  <dimension ref="A1:V54"/>
  <sheetViews>
    <sheetView view="pageBreakPreview" topLeftCell="A34" zoomScale="90" zoomScaleNormal="100" zoomScaleSheetLayoutView="90" workbookViewId="0">
      <selection activeCell="P27" sqref="P27:P38"/>
    </sheetView>
  </sheetViews>
  <sheetFormatPr defaultColWidth="8.90625" defaultRowHeight="18"/>
  <cols>
    <col min="1" max="1" width="6.453125" style="455" customWidth="1"/>
    <col min="2" max="2" width="8.90625" style="455" customWidth="1"/>
    <col min="3" max="3" width="7.1796875" style="455" customWidth="1"/>
    <col min="4" max="4" width="9.36328125" style="455" customWidth="1"/>
    <col min="5" max="17" width="7.1796875" style="455" customWidth="1"/>
    <col min="18" max="18" width="12.90625" style="455" customWidth="1"/>
    <col min="19" max="19" width="6.453125" style="455" customWidth="1"/>
    <col min="20" max="16384" width="8.90625" style="455"/>
  </cols>
  <sheetData>
    <row r="1" spans="1:21">
      <c r="R1" s="670" t="str">
        <f>"【施設名】"&amp;基本情報!$C$3</f>
        <v>【施設名】</v>
      </c>
      <c r="S1" s="471"/>
      <c r="T1" s="471"/>
    </row>
    <row r="2" spans="1:21" ht="20">
      <c r="A2" s="456" t="s">
        <v>477</v>
      </c>
      <c r="S2" s="471"/>
      <c r="T2" s="471"/>
    </row>
    <row r="3" spans="1:21">
      <c r="A3" s="455" t="s">
        <v>778</v>
      </c>
      <c r="S3" s="471"/>
      <c r="T3" s="471"/>
    </row>
    <row r="4" spans="1:21">
      <c r="A4" s="1817"/>
      <c r="B4" s="1794" t="s">
        <v>286</v>
      </c>
      <c r="C4" s="1853"/>
      <c r="D4" s="1853"/>
      <c r="E4" s="1795"/>
      <c r="F4" s="1733" t="s">
        <v>287</v>
      </c>
      <c r="G4" s="1734"/>
      <c r="H4" s="1734"/>
      <c r="I4" s="1734"/>
      <c r="J4" s="1734"/>
      <c r="K4" s="1734"/>
      <c r="L4" s="1734"/>
      <c r="M4" s="1734"/>
      <c r="N4" s="1794" t="s">
        <v>288</v>
      </c>
      <c r="O4" s="1853"/>
      <c r="P4" s="1853"/>
      <c r="Q4" s="1795"/>
      <c r="S4" s="471"/>
      <c r="T4" s="471"/>
    </row>
    <row r="5" spans="1:21">
      <c r="A5" s="1818"/>
      <c r="B5" s="1796"/>
      <c r="C5" s="1854"/>
      <c r="D5" s="1854"/>
      <c r="E5" s="1799"/>
      <c r="F5" s="1794" t="s">
        <v>289</v>
      </c>
      <c r="G5" s="1734"/>
      <c r="H5" s="1734"/>
      <c r="I5" s="1735"/>
      <c r="J5" s="1794" t="s">
        <v>290</v>
      </c>
      <c r="K5" s="1853"/>
      <c r="L5" s="1853"/>
      <c r="M5" s="1853"/>
      <c r="N5" s="1796"/>
      <c r="O5" s="1855"/>
      <c r="P5" s="1855"/>
      <c r="Q5" s="1797"/>
      <c r="S5" s="471"/>
      <c r="T5" s="471"/>
    </row>
    <row r="6" spans="1:21" ht="18" customHeight="1">
      <c r="A6" s="1818"/>
      <c r="B6" s="1815" t="s">
        <v>528</v>
      </c>
      <c r="C6" s="1840" t="s">
        <v>757</v>
      </c>
      <c r="D6" s="1856"/>
      <c r="E6" s="1857"/>
      <c r="F6" s="1815" t="s">
        <v>529</v>
      </c>
      <c r="G6" s="1840" t="s">
        <v>757</v>
      </c>
      <c r="H6" s="1856"/>
      <c r="I6" s="1857"/>
      <c r="J6" s="1815" t="s">
        <v>529</v>
      </c>
      <c r="K6" s="1800" t="s">
        <v>757</v>
      </c>
      <c r="L6" s="1813"/>
      <c r="M6" s="1814"/>
      <c r="N6" s="1815" t="s">
        <v>529</v>
      </c>
      <c r="O6" s="1800" t="s">
        <v>757</v>
      </c>
      <c r="P6" s="1813"/>
      <c r="Q6" s="1814"/>
      <c r="R6" s="1063" t="s">
        <v>758</v>
      </c>
      <c r="S6" s="1056"/>
      <c r="T6" s="1056"/>
      <c r="U6" s="1056"/>
    </row>
    <row r="7" spans="1:21">
      <c r="A7" s="1819"/>
      <c r="B7" s="1816"/>
      <c r="C7" s="870" t="s">
        <v>292</v>
      </c>
      <c r="D7" s="702" t="s">
        <v>293</v>
      </c>
      <c r="E7" s="703" t="s">
        <v>294</v>
      </c>
      <c r="F7" s="1816"/>
      <c r="G7" s="870" t="s">
        <v>292</v>
      </c>
      <c r="H7" s="702" t="s">
        <v>293</v>
      </c>
      <c r="I7" s="703" t="s">
        <v>294</v>
      </c>
      <c r="J7" s="1816"/>
      <c r="K7" s="704" t="s">
        <v>292</v>
      </c>
      <c r="L7" s="702" t="s">
        <v>293</v>
      </c>
      <c r="M7" s="871" t="s">
        <v>294</v>
      </c>
      <c r="N7" s="1816"/>
      <c r="O7" s="704" t="s">
        <v>292</v>
      </c>
      <c r="P7" s="702" t="s">
        <v>293</v>
      </c>
      <c r="Q7" s="703" t="s">
        <v>294</v>
      </c>
      <c r="R7" s="1212"/>
      <c r="S7" s="1056"/>
      <c r="T7" s="1056"/>
      <c r="U7" s="1056"/>
    </row>
    <row r="8" spans="1:21" ht="20">
      <c r="A8" s="705" t="s">
        <v>45</v>
      </c>
      <c r="B8" s="706"/>
      <c r="C8" s="701"/>
      <c r="D8" s="707"/>
      <c r="E8" s="708"/>
      <c r="F8" s="706"/>
      <c r="G8" s="701"/>
      <c r="H8" s="707"/>
      <c r="I8" s="708"/>
      <c r="J8" s="869"/>
      <c r="K8" s="701"/>
      <c r="L8" s="707"/>
      <c r="M8" s="709"/>
      <c r="N8" s="706"/>
      <c r="O8" s="701"/>
      <c r="P8" s="707"/>
      <c r="Q8" s="708"/>
      <c r="R8" s="680" t="str">
        <f>IF(SUM(B8:Q8)=0,"",IF(OR((C8+D8+E8)&gt;B8,(G8+H8+I8)&gt;F8,(K8+L8+M8)&gt;J8,(O8+P8+Q8)&gt;N8),"エラー！長時間加算人数が延べ利用人数を上回っています",""))</f>
        <v/>
      </c>
      <c r="T8" s="471"/>
    </row>
    <row r="9" spans="1:21" ht="20">
      <c r="A9" s="705" t="s">
        <v>79</v>
      </c>
      <c r="B9" s="706"/>
      <c r="C9" s="701"/>
      <c r="D9" s="707"/>
      <c r="E9" s="708"/>
      <c r="F9" s="706"/>
      <c r="G9" s="701"/>
      <c r="H9" s="707"/>
      <c r="I9" s="708"/>
      <c r="J9" s="869"/>
      <c r="K9" s="701"/>
      <c r="L9" s="707"/>
      <c r="M9" s="709"/>
      <c r="N9" s="706"/>
      <c r="O9" s="701"/>
      <c r="P9" s="707"/>
      <c r="Q9" s="708"/>
      <c r="R9" s="680" t="str">
        <f t="shared" ref="R9:R19" si="0">IF(SUM(B9:Q9)=0,"",IF(OR((C9+D9+E9)&gt;B9,(G9+H9+I9)&gt;F9,(K9+L9+M9)&gt;J9,(O9+P9+Q9)&gt;N9),"エラー！長時間加算人数が延べ利用人数を上回っています",""))</f>
        <v/>
      </c>
      <c r="S9" s="680" t="str">
        <f t="shared" ref="S9:S19" si="1">IF(SUM(B9:Q9)=0,"",IF(OR((C9+D9+E9)&gt;B9,(G9+H9+I9)&gt;F9,(K9+L9+M9)&gt;J9,(O9+P9+Q9)&gt;N9),"エラー！長時間加算人数が延べ利用人数を上回っています",""))</f>
        <v/>
      </c>
      <c r="T9" s="471"/>
    </row>
    <row r="10" spans="1:21" ht="20">
      <c r="A10" s="705" t="s">
        <v>80</v>
      </c>
      <c r="B10" s="706"/>
      <c r="C10" s="701"/>
      <c r="D10" s="707"/>
      <c r="E10" s="708"/>
      <c r="F10" s="706"/>
      <c r="G10" s="701"/>
      <c r="H10" s="707"/>
      <c r="I10" s="708"/>
      <c r="J10" s="869"/>
      <c r="K10" s="701"/>
      <c r="L10" s="707"/>
      <c r="M10" s="709"/>
      <c r="N10" s="706"/>
      <c r="O10" s="701"/>
      <c r="P10" s="707"/>
      <c r="Q10" s="708"/>
      <c r="R10" s="680" t="str">
        <f t="shared" si="0"/>
        <v/>
      </c>
      <c r="S10" s="680" t="str">
        <f t="shared" si="1"/>
        <v/>
      </c>
      <c r="T10" s="471"/>
    </row>
    <row r="11" spans="1:21" ht="20">
      <c r="A11" s="705" t="s">
        <v>81</v>
      </c>
      <c r="B11" s="706"/>
      <c r="C11" s="701"/>
      <c r="D11" s="707"/>
      <c r="E11" s="708"/>
      <c r="F11" s="706"/>
      <c r="G11" s="701"/>
      <c r="H11" s="707"/>
      <c r="I11" s="708"/>
      <c r="J11" s="869"/>
      <c r="K11" s="701"/>
      <c r="L11" s="707"/>
      <c r="M11" s="709"/>
      <c r="N11" s="706"/>
      <c r="O11" s="701"/>
      <c r="P11" s="707"/>
      <c r="Q11" s="708"/>
      <c r="R11" s="680" t="str">
        <f t="shared" si="0"/>
        <v/>
      </c>
      <c r="S11" s="680" t="str">
        <f t="shared" si="1"/>
        <v/>
      </c>
      <c r="T11" s="471"/>
    </row>
    <row r="12" spans="1:21" ht="20">
      <c r="A12" s="705" t="s">
        <v>82</v>
      </c>
      <c r="B12" s="706"/>
      <c r="C12" s="701"/>
      <c r="D12" s="707"/>
      <c r="E12" s="708"/>
      <c r="F12" s="706"/>
      <c r="G12" s="701"/>
      <c r="H12" s="707"/>
      <c r="I12" s="708"/>
      <c r="J12" s="869"/>
      <c r="K12" s="701"/>
      <c r="L12" s="707"/>
      <c r="M12" s="709"/>
      <c r="N12" s="706"/>
      <c r="O12" s="701"/>
      <c r="P12" s="707"/>
      <c r="Q12" s="708"/>
      <c r="R12" s="680" t="str">
        <f t="shared" si="0"/>
        <v/>
      </c>
      <c r="S12" s="680" t="str">
        <f t="shared" si="1"/>
        <v/>
      </c>
      <c r="T12" s="471"/>
    </row>
    <row r="13" spans="1:21" ht="20">
      <c r="A13" s="705" t="s">
        <v>83</v>
      </c>
      <c r="B13" s="706"/>
      <c r="C13" s="701"/>
      <c r="D13" s="707"/>
      <c r="E13" s="708"/>
      <c r="F13" s="706"/>
      <c r="G13" s="701"/>
      <c r="H13" s="707"/>
      <c r="I13" s="708"/>
      <c r="J13" s="869"/>
      <c r="K13" s="701"/>
      <c r="L13" s="707"/>
      <c r="M13" s="709"/>
      <c r="N13" s="706"/>
      <c r="O13" s="701"/>
      <c r="P13" s="707"/>
      <c r="Q13" s="708"/>
      <c r="R13" s="680" t="str">
        <f t="shared" si="0"/>
        <v/>
      </c>
      <c r="S13" s="680" t="str">
        <f t="shared" si="1"/>
        <v/>
      </c>
      <c r="T13" s="471"/>
    </row>
    <row r="14" spans="1:21" ht="20">
      <c r="A14" s="705" t="s">
        <v>76</v>
      </c>
      <c r="B14" s="710"/>
      <c r="C14" s="1186"/>
      <c r="D14" s="1187"/>
      <c r="E14" s="1188"/>
      <c r="F14" s="710"/>
      <c r="G14" s="1186"/>
      <c r="H14" s="1187"/>
      <c r="I14" s="1188"/>
      <c r="J14" s="1189"/>
      <c r="K14" s="1186"/>
      <c r="L14" s="1187"/>
      <c r="M14" s="1190"/>
      <c r="N14" s="710"/>
      <c r="O14" s="1186"/>
      <c r="P14" s="1187"/>
      <c r="Q14" s="1188"/>
      <c r="R14" s="680" t="str">
        <f t="shared" si="0"/>
        <v/>
      </c>
      <c r="S14" s="680" t="str">
        <f t="shared" si="1"/>
        <v/>
      </c>
      <c r="T14" s="471"/>
    </row>
    <row r="15" spans="1:21" ht="20">
      <c r="A15" s="705" t="s">
        <v>84</v>
      </c>
      <c r="B15" s="710"/>
      <c r="C15" s="1186"/>
      <c r="D15" s="1187"/>
      <c r="E15" s="1188"/>
      <c r="F15" s="710"/>
      <c r="G15" s="1186"/>
      <c r="H15" s="1187"/>
      <c r="I15" s="1188"/>
      <c r="J15" s="1189"/>
      <c r="K15" s="1186"/>
      <c r="L15" s="1187"/>
      <c r="M15" s="1190"/>
      <c r="N15" s="710"/>
      <c r="O15" s="1186"/>
      <c r="P15" s="1187"/>
      <c r="Q15" s="1188"/>
      <c r="R15" s="680" t="str">
        <f t="shared" si="0"/>
        <v/>
      </c>
      <c r="S15" s="680" t="str">
        <f t="shared" si="1"/>
        <v/>
      </c>
      <c r="T15" s="471"/>
    </row>
    <row r="16" spans="1:21" ht="20">
      <c r="A16" s="705" t="s">
        <v>85</v>
      </c>
      <c r="B16" s="710"/>
      <c r="C16" s="1186"/>
      <c r="D16" s="1187"/>
      <c r="E16" s="1188"/>
      <c r="F16" s="710"/>
      <c r="G16" s="1186"/>
      <c r="H16" s="1187"/>
      <c r="I16" s="1188"/>
      <c r="J16" s="1189"/>
      <c r="K16" s="1186"/>
      <c r="L16" s="1187"/>
      <c r="M16" s="1190"/>
      <c r="N16" s="710"/>
      <c r="O16" s="1186"/>
      <c r="P16" s="1187"/>
      <c r="Q16" s="1188"/>
      <c r="R16" s="680" t="str">
        <f t="shared" si="0"/>
        <v/>
      </c>
      <c r="S16" s="680" t="str">
        <f t="shared" si="1"/>
        <v/>
      </c>
      <c r="T16" s="471"/>
    </row>
    <row r="17" spans="1:22" ht="20">
      <c r="A17" s="705" t="s">
        <v>86</v>
      </c>
      <c r="B17" s="710"/>
      <c r="C17" s="1186"/>
      <c r="D17" s="1187"/>
      <c r="E17" s="1188"/>
      <c r="F17" s="710"/>
      <c r="G17" s="1186"/>
      <c r="H17" s="1187"/>
      <c r="I17" s="1188"/>
      <c r="J17" s="1189"/>
      <c r="K17" s="1186"/>
      <c r="L17" s="1187"/>
      <c r="M17" s="1190"/>
      <c r="N17" s="710"/>
      <c r="O17" s="1186"/>
      <c r="P17" s="1187"/>
      <c r="Q17" s="1188"/>
      <c r="R17" s="680" t="str">
        <f t="shared" si="0"/>
        <v/>
      </c>
      <c r="S17" s="680" t="str">
        <f t="shared" si="1"/>
        <v/>
      </c>
      <c r="T17" s="471"/>
    </row>
    <row r="18" spans="1:22" ht="20">
      <c r="A18" s="705" t="s">
        <v>87</v>
      </c>
      <c r="B18" s="710"/>
      <c r="C18" s="1186"/>
      <c r="D18" s="1187"/>
      <c r="E18" s="1188"/>
      <c r="F18" s="710"/>
      <c r="G18" s="1186"/>
      <c r="H18" s="1187"/>
      <c r="I18" s="1188"/>
      <c r="J18" s="1189"/>
      <c r="K18" s="1186"/>
      <c r="L18" s="1187"/>
      <c r="M18" s="1190"/>
      <c r="N18" s="710"/>
      <c r="O18" s="1186"/>
      <c r="P18" s="1187"/>
      <c r="Q18" s="1188"/>
      <c r="R18" s="680" t="str">
        <f t="shared" si="0"/>
        <v/>
      </c>
      <c r="S18" s="680" t="str">
        <f t="shared" si="1"/>
        <v/>
      </c>
      <c r="T18" s="471"/>
    </row>
    <row r="19" spans="1:22" ht="20">
      <c r="A19" s="705" t="s">
        <v>88</v>
      </c>
      <c r="B19" s="710"/>
      <c r="C19" s="1186"/>
      <c r="D19" s="1187"/>
      <c r="E19" s="1188"/>
      <c r="F19" s="710"/>
      <c r="G19" s="1186"/>
      <c r="H19" s="1187"/>
      <c r="I19" s="1188"/>
      <c r="J19" s="1189"/>
      <c r="K19" s="1186"/>
      <c r="L19" s="1187"/>
      <c r="M19" s="1190"/>
      <c r="N19" s="710"/>
      <c r="O19" s="1186"/>
      <c r="P19" s="1187"/>
      <c r="Q19" s="1188"/>
      <c r="R19" s="680" t="str">
        <f t="shared" si="0"/>
        <v/>
      </c>
      <c r="S19" s="680" t="str">
        <f t="shared" si="1"/>
        <v/>
      </c>
      <c r="T19" s="471"/>
    </row>
    <row r="20" spans="1:22" ht="20">
      <c r="A20" s="711" t="s">
        <v>95</v>
      </c>
      <c r="B20" s="712">
        <f>SUM(B8:B19)</f>
        <v>0</v>
      </c>
      <c r="C20" s="713">
        <f t="shared" ref="C20:M20" si="2">SUM(C8:C19)</f>
        <v>0</v>
      </c>
      <c r="D20" s="714">
        <f t="shared" si="2"/>
        <v>0</v>
      </c>
      <c r="E20" s="715">
        <f t="shared" si="2"/>
        <v>0</v>
      </c>
      <c r="F20" s="712">
        <f t="shared" si="2"/>
        <v>0</v>
      </c>
      <c r="G20" s="713">
        <f t="shared" si="2"/>
        <v>0</v>
      </c>
      <c r="H20" s="714">
        <f t="shared" si="2"/>
        <v>0</v>
      </c>
      <c r="I20" s="715">
        <f t="shared" si="2"/>
        <v>0</v>
      </c>
      <c r="J20" s="716">
        <f t="shared" si="2"/>
        <v>0</v>
      </c>
      <c r="K20" s="713">
        <f t="shared" si="2"/>
        <v>0</v>
      </c>
      <c r="L20" s="714">
        <f t="shared" si="2"/>
        <v>0</v>
      </c>
      <c r="M20" s="717">
        <f t="shared" si="2"/>
        <v>0</v>
      </c>
      <c r="N20" s="712">
        <f>SUM(N8:N19)</f>
        <v>0</v>
      </c>
      <c r="O20" s="713">
        <f>SUM(O8:O19)</f>
        <v>0</v>
      </c>
      <c r="P20" s="714">
        <f>SUM(P8:P19)</f>
        <v>0</v>
      </c>
      <c r="Q20" s="715">
        <f>SUM(Q8:Q19)</f>
        <v>0</v>
      </c>
      <c r="S20" s="471"/>
      <c r="T20" s="471"/>
    </row>
    <row r="21" spans="1:22" ht="22.5">
      <c r="A21" s="718"/>
      <c r="B21" s="719"/>
      <c r="C21" s="719"/>
      <c r="D21" s="719"/>
      <c r="E21" s="719"/>
      <c r="F21" s="719"/>
      <c r="G21" s="719"/>
      <c r="H21" s="719"/>
      <c r="I21" s="719"/>
      <c r="J21" s="719"/>
      <c r="K21" s="719"/>
      <c r="L21" s="719"/>
      <c r="M21" s="719"/>
      <c r="N21" s="719"/>
      <c r="O21" s="719"/>
      <c r="P21" s="719"/>
      <c r="S21" s="471"/>
      <c r="T21" s="471"/>
    </row>
    <row r="22" spans="1:22">
      <c r="A22" s="455" t="s">
        <v>777</v>
      </c>
      <c r="I22" s="455" t="s">
        <v>776</v>
      </c>
      <c r="O22" s="1156" t="s">
        <v>1165</v>
      </c>
      <c r="S22" s="471"/>
      <c r="T22" s="471"/>
    </row>
    <row r="23" spans="1:22">
      <c r="A23" s="1847"/>
      <c r="B23" s="1789" t="s">
        <v>295</v>
      </c>
      <c r="C23" s="1789"/>
      <c r="D23" s="1789"/>
      <c r="E23" s="1789"/>
      <c r="F23" s="1789"/>
      <c r="G23" s="1789"/>
      <c r="H23" s="468"/>
      <c r="I23" s="1817"/>
      <c r="J23" s="1820" t="s">
        <v>296</v>
      </c>
      <c r="K23" s="1821"/>
      <c r="L23" s="1821"/>
      <c r="M23" s="1822"/>
      <c r="N23" s="468"/>
      <c r="O23" s="1826"/>
      <c r="P23" s="1829" t="s">
        <v>297</v>
      </c>
      <c r="Q23" s="1830"/>
      <c r="R23" s="1830"/>
      <c r="S23" s="471"/>
      <c r="T23" s="471"/>
    </row>
    <row r="24" spans="1:22">
      <c r="A24" s="1848"/>
      <c r="B24" s="1789"/>
      <c r="C24" s="1789"/>
      <c r="D24" s="1789"/>
      <c r="E24" s="1789"/>
      <c r="F24" s="1789"/>
      <c r="G24" s="1789"/>
      <c r="H24" s="468"/>
      <c r="I24" s="1818"/>
      <c r="J24" s="1823"/>
      <c r="K24" s="1824"/>
      <c r="L24" s="1824"/>
      <c r="M24" s="1825"/>
      <c r="N24" s="468"/>
      <c r="O24" s="1827"/>
      <c r="P24" s="1831"/>
      <c r="Q24" s="1832"/>
      <c r="R24" s="1832"/>
      <c r="S24" s="471"/>
      <c r="T24" s="471"/>
    </row>
    <row r="25" spans="1:22">
      <c r="A25" s="1848"/>
      <c r="B25" s="1833" t="s">
        <v>529</v>
      </c>
      <c r="C25" s="1834"/>
      <c r="D25" s="1850" t="s">
        <v>1166</v>
      </c>
      <c r="E25" s="1850" t="s">
        <v>1163</v>
      </c>
      <c r="F25" s="1837" t="s">
        <v>1167</v>
      </c>
      <c r="G25" s="1810" t="s">
        <v>1164</v>
      </c>
      <c r="H25" s="720"/>
      <c r="I25" s="1818"/>
      <c r="J25" s="1839" t="s">
        <v>529</v>
      </c>
      <c r="K25" s="1800" t="s">
        <v>291</v>
      </c>
      <c r="L25" s="1813"/>
      <c r="M25" s="1814"/>
      <c r="N25" s="720"/>
      <c r="O25" s="1827"/>
      <c r="P25" s="1841" t="s">
        <v>529</v>
      </c>
      <c r="Q25" s="1843" t="s">
        <v>299</v>
      </c>
      <c r="R25" s="1844"/>
      <c r="S25" s="1852" t="s">
        <v>758</v>
      </c>
      <c r="T25" s="1852"/>
      <c r="U25" s="1852"/>
      <c r="V25" s="1852"/>
    </row>
    <row r="26" spans="1:22" ht="18" customHeight="1">
      <c r="A26" s="1849"/>
      <c r="B26" s="1835"/>
      <c r="C26" s="1836"/>
      <c r="D26" s="1851"/>
      <c r="E26" s="1851"/>
      <c r="F26" s="1838"/>
      <c r="G26" s="1810"/>
      <c r="H26" s="720"/>
      <c r="I26" s="1819"/>
      <c r="J26" s="1840"/>
      <c r="K26" s="721" t="s">
        <v>292</v>
      </c>
      <c r="L26" s="702" t="s">
        <v>293</v>
      </c>
      <c r="M26" s="703" t="s">
        <v>294</v>
      </c>
      <c r="N26" s="720"/>
      <c r="O26" s="1828"/>
      <c r="P26" s="1842"/>
      <c r="Q26" s="1845"/>
      <c r="R26" s="1846"/>
      <c r="S26" s="1852"/>
      <c r="T26" s="1852"/>
      <c r="U26" s="1852"/>
      <c r="V26" s="1852"/>
    </row>
    <row r="27" spans="1:22" ht="18.649999999999999" customHeight="1">
      <c r="A27" s="1227" t="s">
        <v>45</v>
      </c>
      <c r="B27" s="1803">
        <f>SUM(D27:G27)</f>
        <v>0</v>
      </c>
      <c r="C27" s="1804"/>
      <c r="D27" s="1228">
        <f>B8</f>
        <v>0</v>
      </c>
      <c r="E27" s="1229"/>
      <c r="F27" s="1228">
        <f>F8+J8</f>
        <v>0</v>
      </c>
      <c r="G27" s="1229"/>
      <c r="H27" s="722"/>
      <c r="I27" s="705" t="s">
        <v>45</v>
      </c>
      <c r="J27" s="706"/>
      <c r="K27" s="706"/>
      <c r="L27" s="706"/>
      <c r="M27" s="706"/>
      <c r="N27" s="722"/>
      <c r="O27" s="705" t="s">
        <v>45</v>
      </c>
      <c r="P27" s="706"/>
      <c r="Q27" s="1811"/>
      <c r="R27" s="1812"/>
      <c r="S27" s="680" t="str">
        <f>IF(SUM(J27:M27)=0,"",IF((K27+L27+M27)&gt;J27,"エラー！長時間加算人数が延べ利用人数を上回っています",""))</f>
        <v/>
      </c>
      <c r="T27" s="471"/>
    </row>
    <row r="28" spans="1:22" ht="18.649999999999999" customHeight="1">
      <c r="A28" s="1227" t="s">
        <v>79</v>
      </c>
      <c r="B28" s="1803">
        <f t="shared" ref="B28:B36" si="3">SUM(D28:G28)</f>
        <v>0</v>
      </c>
      <c r="C28" s="1804"/>
      <c r="D28" s="1228">
        <f t="shared" ref="D28:D38" si="4">B9</f>
        <v>0</v>
      </c>
      <c r="E28" s="1229"/>
      <c r="F28" s="1228">
        <f t="shared" ref="F28:F38" si="5">F9+J9</f>
        <v>0</v>
      </c>
      <c r="G28" s="1229"/>
      <c r="H28" s="722"/>
      <c r="I28" s="705" t="s">
        <v>79</v>
      </c>
      <c r="J28" s="706"/>
      <c r="K28" s="706"/>
      <c r="L28" s="706"/>
      <c r="M28" s="706"/>
      <c r="N28" s="722"/>
      <c r="O28" s="705" t="s">
        <v>79</v>
      </c>
      <c r="P28" s="706"/>
      <c r="Q28" s="1811"/>
      <c r="R28" s="1812"/>
      <c r="S28" s="680" t="str">
        <f t="shared" ref="S28:S38" si="6">IF(SUM(J28:M28)=0,"",IF((K28+L28+M28)&gt;J28,"エラー！長時間加算人数が延べ利用人数を上回っています",""))</f>
        <v/>
      </c>
      <c r="T28" s="471"/>
    </row>
    <row r="29" spans="1:22" ht="18.649999999999999" customHeight="1">
      <c r="A29" s="1227" t="s">
        <v>80</v>
      </c>
      <c r="B29" s="1803">
        <f t="shared" si="3"/>
        <v>0</v>
      </c>
      <c r="C29" s="1804"/>
      <c r="D29" s="1228">
        <f t="shared" si="4"/>
        <v>0</v>
      </c>
      <c r="E29" s="1229"/>
      <c r="F29" s="1228">
        <f t="shared" si="5"/>
        <v>0</v>
      </c>
      <c r="G29" s="1229"/>
      <c r="H29" s="722"/>
      <c r="I29" s="705" t="s">
        <v>80</v>
      </c>
      <c r="J29" s="706"/>
      <c r="K29" s="706"/>
      <c r="L29" s="706"/>
      <c r="M29" s="706"/>
      <c r="N29" s="722"/>
      <c r="O29" s="705" t="s">
        <v>80</v>
      </c>
      <c r="P29" s="706"/>
      <c r="Q29" s="1811"/>
      <c r="R29" s="1812"/>
      <c r="S29" s="680" t="str">
        <f t="shared" si="6"/>
        <v/>
      </c>
      <c r="T29" s="471"/>
    </row>
    <row r="30" spans="1:22" ht="18.649999999999999" customHeight="1">
      <c r="A30" s="1227" t="s">
        <v>81</v>
      </c>
      <c r="B30" s="1803">
        <f t="shared" si="3"/>
        <v>0</v>
      </c>
      <c r="C30" s="1804"/>
      <c r="D30" s="1228">
        <f t="shared" si="4"/>
        <v>0</v>
      </c>
      <c r="E30" s="1229"/>
      <c r="F30" s="1228">
        <f>F11+J11</f>
        <v>0</v>
      </c>
      <c r="G30" s="1229"/>
      <c r="H30" s="722"/>
      <c r="I30" s="705" t="s">
        <v>81</v>
      </c>
      <c r="J30" s="706"/>
      <c r="K30" s="706"/>
      <c r="L30" s="706"/>
      <c r="M30" s="706"/>
      <c r="N30" s="722"/>
      <c r="O30" s="705" t="s">
        <v>81</v>
      </c>
      <c r="P30" s="706"/>
      <c r="Q30" s="1811"/>
      <c r="R30" s="1812"/>
      <c r="S30" s="680" t="str">
        <f t="shared" si="6"/>
        <v/>
      </c>
      <c r="T30" s="471"/>
    </row>
    <row r="31" spans="1:22" ht="18.649999999999999" customHeight="1">
      <c r="A31" s="1227" t="s">
        <v>82</v>
      </c>
      <c r="B31" s="1803">
        <f t="shared" si="3"/>
        <v>0</v>
      </c>
      <c r="C31" s="1804"/>
      <c r="D31" s="1228">
        <f t="shared" si="4"/>
        <v>0</v>
      </c>
      <c r="E31" s="1229"/>
      <c r="F31" s="1228">
        <f t="shared" si="5"/>
        <v>0</v>
      </c>
      <c r="G31" s="1229"/>
      <c r="H31" s="722"/>
      <c r="I31" s="705" t="s">
        <v>82</v>
      </c>
      <c r="J31" s="706"/>
      <c r="K31" s="706"/>
      <c r="L31" s="706"/>
      <c r="M31" s="706"/>
      <c r="N31" s="722"/>
      <c r="O31" s="705" t="s">
        <v>82</v>
      </c>
      <c r="P31" s="706"/>
      <c r="Q31" s="1811"/>
      <c r="R31" s="1812"/>
      <c r="S31" s="680" t="str">
        <f t="shared" si="6"/>
        <v/>
      </c>
      <c r="T31" s="471"/>
    </row>
    <row r="32" spans="1:22" ht="18.649999999999999" customHeight="1">
      <c r="A32" s="1227" t="s">
        <v>83</v>
      </c>
      <c r="B32" s="1803">
        <f t="shared" si="3"/>
        <v>0</v>
      </c>
      <c r="C32" s="1804"/>
      <c r="D32" s="1228">
        <f t="shared" si="4"/>
        <v>0</v>
      </c>
      <c r="E32" s="1229"/>
      <c r="F32" s="1228">
        <f t="shared" si="5"/>
        <v>0</v>
      </c>
      <c r="G32" s="1229"/>
      <c r="H32" s="722"/>
      <c r="I32" s="705" t="s">
        <v>83</v>
      </c>
      <c r="J32" s="706"/>
      <c r="K32" s="706"/>
      <c r="L32" s="706"/>
      <c r="M32" s="706"/>
      <c r="N32" s="722"/>
      <c r="O32" s="705" t="s">
        <v>83</v>
      </c>
      <c r="P32" s="706"/>
      <c r="Q32" s="1811"/>
      <c r="R32" s="1812"/>
      <c r="S32" s="680" t="str">
        <f t="shared" si="6"/>
        <v/>
      </c>
      <c r="T32" s="471"/>
    </row>
    <row r="33" spans="1:20" ht="18.649999999999999" customHeight="1">
      <c r="A33" s="1227" t="s">
        <v>76</v>
      </c>
      <c r="B33" s="1803">
        <f t="shared" si="3"/>
        <v>0</v>
      </c>
      <c r="C33" s="1804"/>
      <c r="D33" s="1228">
        <f t="shared" si="4"/>
        <v>0</v>
      </c>
      <c r="E33" s="1230"/>
      <c r="F33" s="1228">
        <f t="shared" si="5"/>
        <v>0</v>
      </c>
      <c r="G33" s="1230"/>
      <c r="H33" s="722"/>
      <c r="I33" s="705" t="s">
        <v>76</v>
      </c>
      <c r="J33" s="710"/>
      <c r="K33" s="710"/>
      <c r="L33" s="710"/>
      <c r="M33" s="710"/>
      <c r="N33" s="722"/>
      <c r="O33" s="705" t="s">
        <v>76</v>
      </c>
      <c r="P33" s="710"/>
      <c r="Q33" s="1808"/>
      <c r="R33" s="1809"/>
      <c r="S33" s="680" t="str">
        <f t="shared" si="6"/>
        <v/>
      </c>
      <c r="T33" s="471"/>
    </row>
    <row r="34" spans="1:20" ht="18.649999999999999" customHeight="1">
      <c r="A34" s="1227" t="s">
        <v>84</v>
      </c>
      <c r="B34" s="1803">
        <f t="shared" si="3"/>
        <v>0</v>
      </c>
      <c r="C34" s="1804"/>
      <c r="D34" s="1228">
        <f t="shared" si="4"/>
        <v>0</v>
      </c>
      <c r="E34" s="1230"/>
      <c r="F34" s="1228">
        <f t="shared" si="5"/>
        <v>0</v>
      </c>
      <c r="G34" s="1230"/>
      <c r="H34" s="722"/>
      <c r="I34" s="705" t="s">
        <v>84</v>
      </c>
      <c r="J34" s="710"/>
      <c r="K34" s="710"/>
      <c r="L34" s="710"/>
      <c r="M34" s="710"/>
      <c r="N34" s="722"/>
      <c r="O34" s="705" t="s">
        <v>84</v>
      </c>
      <c r="P34" s="710"/>
      <c r="Q34" s="1808"/>
      <c r="R34" s="1809"/>
      <c r="S34" s="680" t="str">
        <f t="shared" si="6"/>
        <v/>
      </c>
      <c r="T34" s="471"/>
    </row>
    <row r="35" spans="1:20" ht="18.649999999999999" customHeight="1">
      <c r="A35" s="1227" t="s">
        <v>85</v>
      </c>
      <c r="B35" s="1803">
        <f t="shared" si="3"/>
        <v>0</v>
      </c>
      <c r="C35" s="1804"/>
      <c r="D35" s="1228">
        <f t="shared" si="4"/>
        <v>0</v>
      </c>
      <c r="E35" s="1230"/>
      <c r="F35" s="1228">
        <f t="shared" si="5"/>
        <v>0</v>
      </c>
      <c r="G35" s="1230"/>
      <c r="H35" s="722"/>
      <c r="I35" s="705" t="s">
        <v>85</v>
      </c>
      <c r="J35" s="710"/>
      <c r="K35" s="710"/>
      <c r="L35" s="710"/>
      <c r="M35" s="710"/>
      <c r="N35" s="722"/>
      <c r="O35" s="705" t="s">
        <v>85</v>
      </c>
      <c r="P35" s="710"/>
      <c r="Q35" s="1808"/>
      <c r="R35" s="1809"/>
      <c r="S35" s="680" t="str">
        <f t="shared" si="6"/>
        <v/>
      </c>
      <c r="T35" s="471"/>
    </row>
    <row r="36" spans="1:20" ht="18.649999999999999" customHeight="1">
      <c r="A36" s="1227" t="s">
        <v>86</v>
      </c>
      <c r="B36" s="1803">
        <f t="shared" si="3"/>
        <v>0</v>
      </c>
      <c r="C36" s="1804"/>
      <c r="D36" s="1228">
        <f>B17</f>
        <v>0</v>
      </c>
      <c r="E36" s="1230"/>
      <c r="F36" s="1228">
        <f t="shared" si="5"/>
        <v>0</v>
      </c>
      <c r="G36" s="1230"/>
      <c r="H36" s="722"/>
      <c r="I36" s="705" t="s">
        <v>86</v>
      </c>
      <c r="J36" s="710"/>
      <c r="K36" s="710"/>
      <c r="L36" s="710"/>
      <c r="M36" s="710"/>
      <c r="N36" s="722"/>
      <c r="O36" s="705" t="s">
        <v>86</v>
      </c>
      <c r="P36" s="710"/>
      <c r="Q36" s="1808"/>
      <c r="R36" s="1809"/>
      <c r="S36" s="680" t="str">
        <f t="shared" si="6"/>
        <v/>
      </c>
      <c r="T36" s="471"/>
    </row>
    <row r="37" spans="1:20" ht="18.649999999999999" customHeight="1">
      <c r="A37" s="1227" t="s">
        <v>87</v>
      </c>
      <c r="B37" s="1803">
        <f>SUM(D37:G37)</f>
        <v>0</v>
      </c>
      <c r="C37" s="1804"/>
      <c r="D37" s="1228">
        <f t="shared" si="4"/>
        <v>0</v>
      </c>
      <c r="E37" s="1230"/>
      <c r="F37" s="1228">
        <f>F18+J18</f>
        <v>0</v>
      </c>
      <c r="G37" s="1230"/>
      <c r="H37" s="722"/>
      <c r="I37" s="705" t="s">
        <v>87</v>
      </c>
      <c r="J37" s="710"/>
      <c r="K37" s="710"/>
      <c r="L37" s="710"/>
      <c r="M37" s="710"/>
      <c r="N37" s="722"/>
      <c r="O37" s="705" t="s">
        <v>87</v>
      </c>
      <c r="P37" s="710"/>
      <c r="Q37" s="1808"/>
      <c r="R37" s="1809"/>
      <c r="S37" s="680" t="str">
        <f t="shared" si="6"/>
        <v/>
      </c>
      <c r="T37" s="471"/>
    </row>
    <row r="38" spans="1:20" ht="18.649999999999999" customHeight="1">
      <c r="A38" s="1227" t="s">
        <v>88</v>
      </c>
      <c r="B38" s="1803">
        <f>SUM(D38:G38)</f>
        <v>0</v>
      </c>
      <c r="C38" s="1804"/>
      <c r="D38" s="1228">
        <f t="shared" si="4"/>
        <v>0</v>
      </c>
      <c r="E38" s="1230"/>
      <c r="F38" s="1228">
        <f t="shared" si="5"/>
        <v>0</v>
      </c>
      <c r="G38" s="1230"/>
      <c r="H38" s="722"/>
      <c r="I38" s="705" t="s">
        <v>88</v>
      </c>
      <c r="J38" s="710"/>
      <c r="K38" s="710"/>
      <c r="L38" s="710"/>
      <c r="M38" s="710"/>
      <c r="N38" s="722"/>
      <c r="O38" s="705" t="s">
        <v>88</v>
      </c>
      <c r="P38" s="710"/>
      <c r="Q38" s="1808"/>
      <c r="R38" s="1809"/>
      <c r="S38" s="680" t="str">
        <f t="shared" si="6"/>
        <v/>
      </c>
      <c r="T38" s="471"/>
    </row>
    <row r="39" spans="1:20" ht="20">
      <c r="A39" s="1231" t="s">
        <v>95</v>
      </c>
      <c r="B39" s="1803">
        <f>SUM(B27:C38)</f>
        <v>0</v>
      </c>
      <c r="C39" s="1804"/>
      <c r="D39" s="1228">
        <f>SUM(D27:D38)</f>
        <v>0</v>
      </c>
      <c r="E39" s="1228">
        <f>SUM(E27:E38)</f>
        <v>0</v>
      </c>
      <c r="F39" s="1228">
        <f>SUM(F27:F38)</f>
        <v>0</v>
      </c>
      <c r="G39" s="1228">
        <f>SUM(G27:G38)</f>
        <v>0</v>
      </c>
      <c r="H39" s="722"/>
      <c r="I39" s="711" t="s">
        <v>95</v>
      </c>
      <c r="J39" s="712">
        <f>SUM(J27:J38)</f>
        <v>0</v>
      </c>
      <c r="K39" s="713">
        <f>SUM(K27:K38)</f>
        <v>0</v>
      </c>
      <c r="L39" s="714">
        <f>SUM(L27:L38)</f>
        <v>0</v>
      </c>
      <c r="M39" s="715">
        <f>SUM(M27:M38)</f>
        <v>0</v>
      </c>
      <c r="N39" s="722"/>
      <c r="O39" s="711" t="s">
        <v>95</v>
      </c>
      <c r="P39" s="723">
        <f>SUM(P27:P38)</f>
        <v>0</v>
      </c>
      <c r="Q39" s="1805"/>
      <c r="R39" s="1806"/>
      <c r="S39" s="471"/>
      <c r="T39" s="471"/>
    </row>
    <row r="40" spans="1:20" ht="22.5">
      <c r="A40" s="724"/>
      <c r="B40" s="455" t="s">
        <v>529</v>
      </c>
      <c r="S40" s="471"/>
      <c r="T40" s="471"/>
    </row>
    <row r="41" spans="1:20" ht="22.5">
      <c r="A41" s="724"/>
      <c r="B41" s="455" t="s">
        <v>1168</v>
      </c>
      <c r="D41" s="455">
        <f>D39+E39</f>
        <v>0</v>
      </c>
      <c r="S41" s="471"/>
      <c r="T41" s="471"/>
    </row>
    <row r="42" spans="1:20" ht="22.5">
      <c r="A42" s="724"/>
      <c r="B42" s="455" t="s">
        <v>1169</v>
      </c>
      <c r="D42" s="455">
        <f>F39+G39</f>
        <v>0</v>
      </c>
      <c r="S42" s="471"/>
      <c r="T42" s="471"/>
    </row>
    <row r="43" spans="1:20">
      <c r="A43" s="540" t="s">
        <v>300</v>
      </c>
      <c r="S43" s="471"/>
      <c r="T43" s="471"/>
    </row>
    <row r="44" spans="1:20">
      <c r="A44" s="473" t="s">
        <v>301</v>
      </c>
      <c r="B44" s="471"/>
      <c r="C44" s="471"/>
      <c r="D44" s="471"/>
      <c r="E44" s="471"/>
      <c r="F44" s="471"/>
      <c r="G44" s="471"/>
      <c r="H44" s="471"/>
      <c r="I44" s="471"/>
      <c r="J44" s="471"/>
      <c r="K44" s="471"/>
      <c r="S44" s="471"/>
      <c r="T44" s="471"/>
    </row>
    <row r="45" spans="1:20">
      <c r="A45" s="473" t="s">
        <v>302</v>
      </c>
      <c r="B45" s="471"/>
      <c r="C45" s="471"/>
      <c r="D45" s="471"/>
      <c r="E45" s="471"/>
      <c r="F45" s="471"/>
      <c r="G45" s="471"/>
      <c r="H45" s="471"/>
      <c r="I45" s="471"/>
      <c r="J45" s="471"/>
      <c r="K45" s="471"/>
      <c r="S45" s="471"/>
      <c r="T45" s="471"/>
    </row>
    <row r="46" spans="1:20">
      <c r="A46" s="473" t="s">
        <v>303</v>
      </c>
      <c r="B46" s="471"/>
      <c r="C46" s="471"/>
      <c r="D46" s="471"/>
      <c r="E46" s="471"/>
      <c r="F46" s="471"/>
      <c r="G46" s="471"/>
      <c r="H46" s="471"/>
      <c r="I46" s="471"/>
      <c r="J46" s="471"/>
      <c r="K46" s="471"/>
      <c r="O46" s="471"/>
      <c r="S46" s="471"/>
      <c r="T46" s="471"/>
    </row>
    <row r="47" spans="1:20">
      <c r="A47" s="473"/>
      <c r="B47" s="471"/>
      <c r="C47" s="471"/>
      <c r="D47" s="471"/>
      <c r="E47" s="471"/>
      <c r="F47" s="471"/>
      <c r="G47" s="471"/>
      <c r="H47" s="471"/>
      <c r="I47" s="471"/>
      <c r="J47" s="471"/>
      <c r="K47" s="471"/>
      <c r="O47" s="471"/>
      <c r="S47" s="471"/>
      <c r="T47" s="471"/>
    </row>
    <row r="48" spans="1:20">
      <c r="A48" s="455" t="s">
        <v>304</v>
      </c>
      <c r="S48" s="471"/>
      <c r="T48" s="471"/>
    </row>
    <row r="49" spans="1:20" ht="23.4" customHeight="1">
      <c r="A49" s="1733" t="s">
        <v>523</v>
      </c>
      <c r="B49" s="1734"/>
      <c r="C49" s="1734"/>
      <c r="D49" s="1307" t="s">
        <v>305</v>
      </c>
      <c r="E49" s="1307"/>
      <c r="F49" s="1307"/>
      <c r="G49" s="1307"/>
      <c r="H49" s="1307"/>
      <c r="I49" s="1307"/>
      <c r="J49" s="1307" t="s">
        <v>306</v>
      </c>
      <c r="K49" s="1307"/>
      <c r="L49" s="540"/>
      <c r="M49" s="540"/>
      <c r="S49" s="471"/>
      <c r="T49" s="471"/>
    </row>
    <row r="50" spans="1:20" ht="35" customHeight="1">
      <c r="A50" s="1790" t="s">
        <v>298</v>
      </c>
      <c r="B50" s="1791"/>
      <c r="C50" s="1791"/>
      <c r="D50" s="1807" t="s">
        <v>524</v>
      </c>
      <c r="E50" s="1807"/>
      <c r="F50" s="1807"/>
      <c r="G50" s="1807"/>
      <c r="H50" s="1807"/>
      <c r="I50" s="1807"/>
      <c r="J50" s="1307" t="s">
        <v>307</v>
      </c>
      <c r="K50" s="1307"/>
      <c r="L50" s="540"/>
      <c r="M50" s="540"/>
      <c r="N50" s="540"/>
      <c r="O50" s="540"/>
      <c r="P50" s="540"/>
      <c r="Q50" s="540"/>
      <c r="R50" s="473"/>
      <c r="S50" s="471"/>
      <c r="T50" s="471"/>
    </row>
    <row r="51" spans="1:20" ht="35" customHeight="1">
      <c r="A51" s="1800" t="s">
        <v>308</v>
      </c>
      <c r="B51" s="1801"/>
      <c r="C51" s="1801"/>
      <c r="D51" s="1807" t="s">
        <v>521</v>
      </c>
      <c r="E51" s="1807"/>
      <c r="F51" s="1807"/>
      <c r="G51" s="1807"/>
      <c r="H51" s="1807"/>
      <c r="I51" s="1807"/>
      <c r="J51" s="1307"/>
      <c r="K51" s="1307"/>
      <c r="L51" s="540"/>
      <c r="M51" s="540"/>
      <c r="R51" s="473"/>
      <c r="S51" s="471"/>
      <c r="T51" s="471"/>
    </row>
    <row r="52" spans="1:20" ht="35" customHeight="1">
      <c r="A52" s="1800" t="s">
        <v>309</v>
      </c>
      <c r="B52" s="1801"/>
      <c r="C52" s="1801"/>
      <c r="D52" s="1807" t="s">
        <v>307</v>
      </c>
      <c r="E52" s="1807"/>
      <c r="F52" s="1807"/>
      <c r="G52" s="1807"/>
      <c r="H52" s="1807"/>
      <c r="I52" s="1807"/>
      <c r="J52" s="1307"/>
      <c r="K52" s="1307"/>
      <c r="L52" s="540"/>
      <c r="M52" s="540"/>
      <c r="R52" s="473"/>
      <c r="S52" s="471"/>
      <c r="T52" s="471"/>
    </row>
    <row r="53" spans="1:20" ht="35" customHeight="1">
      <c r="A53" s="1733" t="s">
        <v>310</v>
      </c>
      <c r="B53" s="1734"/>
      <c r="C53" s="1734"/>
      <c r="D53" s="1807" t="s">
        <v>307</v>
      </c>
      <c r="E53" s="1807"/>
      <c r="F53" s="1807"/>
      <c r="G53" s="1807"/>
      <c r="H53" s="1807"/>
      <c r="I53" s="1807"/>
      <c r="J53" s="1307"/>
      <c r="K53" s="1307"/>
      <c r="L53" s="540"/>
      <c r="M53" s="540"/>
      <c r="R53" s="473"/>
      <c r="S53" s="471"/>
      <c r="T53" s="471"/>
    </row>
    <row r="54" spans="1:20" ht="26.4" customHeight="1">
      <c r="A54" s="540" t="s">
        <v>522</v>
      </c>
      <c r="B54" s="485"/>
      <c r="C54" s="485"/>
      <c r="D54" s="485"/>
      <c r="E54" s="540"/>
      <c r="F54" s="540"/>
      <c r="G54" s="540"/>
      <c r="H54" s="540"/>
      <c r="I54" s="540"/>
      <c r="J54" s="540"/>
      <c r="K54" s="1214"/>
      <c r="L54" s="540"/>
      <c r="M54" s="540"/>
      <c r="R54" s="473"/>
      <c r="S54" s="471"/>
      <c r="T54" s="471"/>
    </row>
  </sheetData>
  <sheetProtection password="BF98" sheet="1" objects="1" scenarios="1"/>
  <mergeCells count="68">
    <mergeCell ref="O6:Q6"/>
    <mergeCell ref="A23:A26"/>
    <mergeCell ref="D25:D26"/>
    <mergeCell ref="E25:E26"/>
    <mergeCell ref="S25:V26"/>
    <mergeCell ref="A4:A7"/>
    <mergeCell ref="B4:E5"/>
    <mergeCell ref="F4:M4"/>
    <mergeCell ref="N4:Q5"/>
    <mergeCell ref="F5:I5"/>
    <mergeCell ref="J5:M5"/>
    <mergeCell ref="B6:B7"/>
    <mergeCell ref="C6:E6"/>
    <mergeCell ref="F6:F7"/>
    <mergeCell ref="G6:I6"/>
    <mergeCell ref="J6:J7"/>
    <mergeCell ref="K6:M6"/>
    <mergeCell ref="N6:N7"/>
    <mergeCell ref="B27:C27"/>
    <mergeCell ref="Q27:R27"/>
    <mergeCell ref="B28:C28"/>
    <mergeCell ref="Q28:R28"/>
    <mergeCell ref="I23:I26"/>
    <mergeCell ref="J23:M24"/>
    <mergeCell ref="O23:O26"/>
    <mergeCell ref="P23:R24"/>
    <mergeCell ref="B25:C26"/>
    <mergeCell ref="F25:F26"/>
    <mergeCell ref="J25:J26"/>
    <mergeCell ref="K25:M25"/>
    <mergeCell ref="P25:P26"/>
    <mergeCell ref="Q25:R26"/>
    <mergeCell ref="G25:G26"/>
    <mergeCell ref="B23:G24"/>
    <mergeCell ref="B31:C31"/>
    <mergeCell ref="Q31:R31"/>
    <mergeCell ref="B32:C32"/>
    <mergeCell ref="Q32:R32"/>
    <mergeCell ref="B29:C29"/>
    <mergeCell ref="Q29:R29"/>
    <mergeCell ref="B30:C30"/>
    <mergeCell ref="Q30:R30"/>
    <mergeCell ref="B35:C35"/>
    <mergeCell ref="Q35:R35"/>
    <mergeCell ref="B36:C36"/>
    <mergeCell ref="Q36:R36"/>
    <mergeCell ref="B33:C33"/>
    <mergeCell ref="Q33:R33"/>
    <mergeCell ref="B34:C34"/>
    <mergeCell ref="Q34:R34"/>
    <mergeCell ref="B37:C37"/>
    <mergeCell ref="Q37:R37"/>
    <mergeCell ref="B38:C38"/>
    <mergeCell ref="Q38:R38"/>
    <mergeCell ref="J49:K49"/>
    <mergeCell ref="D49:I49"/>
    <mergeCell ref="A51:C51"/>
    <mergeCell ref="A52:C52"/>
    <mergeCell ref="A53:C53"/>
    <mergeCell ref="B39:C39"/>
    <mergeCell ref="Q39:R39"/>
    <mergeCell ref="A49:C49"/>
    <mergeCell ref="A50:C50"/>
    <mergeCell ref="J50:K53"/>
    <mergeCell ref="D53:I53"/>
    <mergeCell ref="D52:I52"/>
    <mergeCell ref="D51:I51"/>
    <mergeCell ref="D50:I50"/>
  </mergeCells>
  <phoneticPr fontId="4"/>
  <pageMargins left="0.70866141732283472" right="0.70866141732283472" top="0.74803149606299213" bottom="0.74803149606299213" header="0.31496062992125984" footer="0.31496062992125984"/>
  <pageSetup paperSize="9" scale="64" orientation="portrait" r:id="rId1"/>
  <headerFooter>
    <oddHeader>&amp;R&amp;D　&amp;T</oddHeader>
  </headerFooter>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dimension ref="A1:J71"/>
  <sheetViews>
    <sheetView view="pageBreakPreview" zoomScale="90" zoomScaleNormal="100" zoomScaleSheetLayoutView="90" workbookViewId="0">
      <selection activeCell="D9" sqref="D9"/>
    </sheetView>
  </sheetViews>
  <sheetFormatPr defaultColWidth="8.90625" defaultRowHeight="18"/>
  <cols>
    <col min="1" max="1" width="23.81640625" style="455" customWidth="1"/>
    <col min="2" max="2" width="18.81640625" style="455" customWidth="1"/>
    <col min="3" max="3" width="23.90625" style="455" customWidth="1"/>
    <col min="4" max="4" width="20.08984375" style="455" customWidth="1"/>
    <col min="5" max="5" width="26.453125" style="455" customWidth="1"/>
    <col min="6" max="6" width="24.6328125" style="455" customWidth="1"/>
    <col min="7" max="7" width="8.90625" style="455"/>
    <col min="8" max="8" width="15" style="455" hidden="1" customWidth="1"/>
    <col min="9" max="9" width="16.36328125" style="455" hidden="1" customWidth="1"/>
    <col min="10" max="10" width="11.08984375" style="455" hidden="1" customWidth="1"/>
    <col min="11" max="11" width="0" style="455" hidden="1" customWidth="1"/>
    <col min="12" max="16384" width="8.90625" style="455"/>
  </cols>
  <sheetData>
    <row r="1" spans="1:10">
      <c r="F1" s="670" t="str">
        <f>"【施設名】"&amp;基本情報!$C$3</f>
        <v>【施設名】</v>
      </c>
      <c r="H1" s="1191"/>
      <c r="I1" s="1191"/>
      <c r="J1" s="1191"/>
    </row>
    <row r="2" spans="1:10" ht="20.5" thickBot="1">
      <c r="A2" s="456" t="s">
        <v>534</v>
      </c>
      <c r="H2" s="1191"/>
      <c r="I2" s="1191"/>
      <c r="J2" s="1191"/>
    </row>
    <row r="3" spans="1:10" ht="36">
      <c r="A3" s="526" t="s">
        <v>275</v>
      </c>
      <c r="B3" s="671" t="s">
        <v>912</v>
      </c>
      <c r="C3" s="671" t="s">
        <v>977</v>
      </c>
      <c r="D3" s="671" t="s">
        <v>560</v>
      </c>
      <c r="E3" s="672" t="s">
        <v>558</v>
      </c>
      <c r="F3" s="673" t="s">
        <v>559</v>
      </c>
      <c r="H3" s="1192" t="s">
        <v>1334</v>
      </c>
      <c r="I3" s="1192" t="s">
        <v>1335</v>
      </c>
      <c r="J3" s="1193"/>
    </row>
    <row r="4" spans="1:10" ht="53.4" customHeight="1">
      <c r="A4" s="457" t="s">
        <v>279</v>
      </c>
      <c r="B4" s="458">
        <f>B18</f>
        <v>0</v>
      </c>
      <c r="C4" s="459"/>
      <c r="D4" s="459"/>
      <c r="E4" s="460"/>
      <c r="F4" s="461"/>
      <c r="H4" s="1194" t="str">
        <f>IF(A22="","",VLOOKUP(A22,職員配置!A:AC,5,0))</f>
        <v/>
      </c>
      <c r="I4" s="1194">
        <f>F22</f>
        <v>0</v>
      </c>
      <c r="J4" s="1193">
        <f>IF(H4="子育て支援員",I4,0)</f>
        <v>0</v>
      </c>
    </row>
    <row r="5" spans="1:10" ht="32" customHeight="1">
      <c r="A5" s="457" t="s">
        <v>355</v>
      </c>
      <c r="B5" s="458">
        <f>F42</f>
        <v>0</v>
      </c>
      <c r="C5" s="459"/>
      <c r="D5" s="459"/>
      <c r="E5" s="460"/>
      <c r="F5" s="461"/>
      <c r="H5" s="1194" t="str">
        <f>IF(A23="","",VLOOKUP(A23,職員配置!A:AC,5,0))</f>
        <v/>
      </c>
      <c r="I5" s="1194">
        <f t="shared" ref="I5:I22" si="0">F23</f>
        <v>0</v>
      </c>
      <c r="J5" s="1193">
        <f t="shared" ref="J5:J23" si="1">IF(H5="子育て支援員",I5,0)</f>
        <v>0</v>
      </c>
    </row>
    <row r="6" spans="1:10" ht="32" customHeight="1">
      <c r="A6" s="457" t="s">
        <v>356</v>
      </c>
      <c r="B6" s="458">
        <f>C60</f>
        <v>0</v>
      </c>
      <c r="C6" s="462"/>
      <c r="D6" s="459"/>
      <c r="E6" s="463"/>
      <c r="F6" s="461"/>
      <c r="H6" s="1194" t="str">
        <f>IF(A24="","",VLOOKUP(A24,職員配置!A:AC,5,0))</f>
        <v/>
      </c>
      <c r="I6" s="1194">
        <f t="shared" si="0"/>
        <v>0</v>
      </c>
      <c r="J6" s="1193">
        <f t="shared" si="1"/>
        <v>0</v>
      </c>
    </row>
    <row r="7" spans="1:10" ht="35" customHeight="1">
      <c r="A7" s="457" t="s">
        <v>357</v>
      </c>
      <c r="B7" s="458">
        <f>D71</f>
        <v>0</v>
      </c>
      <c r="C7" s="459"/>
      <c r="D7" s="459"/>
      <c r="E7" s="460"/>
      <c r="F7" s="461"/>
      <c r="H7" s="1194" t="str">
        <f>IF(A25="","",VLOOKUP(A25,職員配置!A:AC,5,0))</f>
        <v/>
      </c>
      <c r="I7" s="1194">
        <f t="shared" si="0"/>
        <v>0</v>
      </c>
      <c r="J7" s="1193">
        <f t="shared" si="1"/>
        <v>0</v>
      </c>
    </row>
    <row r="8" spans="1:10" ht="18.5" thickBot="1">
      <c r="A8" s="464" t="s">
        <v>274</v>
      </c>
      <c r="B8" s="465">
        <f>SUM(B4:B7)</f>
        <v>0</v>
      </c>
      <c r="C8" s="476">
        <v>0</v>
      </c>
      <c r="D8" s="465">
        <f>B8-C8</f>
        <v>0</v>
      </c>
      <c r="E8" s="466">
        <f>$B$14</f>
        <v>0</v>
      </c>
      <c r="F8" s="467">
        <f>IF(D8&lt;0,0,MIN(D8,E8))</f>
        <v>0</v>
      </c>
      <c r="H8" s="1194" t="str">
        <f>IF(A26="","",VLOOKUP(A26,職員配置!A:AC,5,0))</f>
        <v/>
      </c>
      <c r="I8" s="1194">
        <f t="shared" si="0"/>
        <v>0</v>
      </c>
      <c r="J8" s="1193">
        <f t="shared" si="1"/>
        <v>0</v>
      </c>
    </row>
    <row r="9" spans="1:10">
      <c r="H9" s="1194" t="str">
        <f>IF(A27="","",VLOOKUP(A27,職員配置!A:AC,5,0))</f>
        <v/>
      </c>
      <c r="I9" s="1194">
        <f t="shared" si="0"/>
        <v>0</v>
      </c>
      <c r="J9" s="1193">
        <f t="shared" si="1"/>
        <v>0</v>
      </c>
    </row>
    <row r="10" spans="1:10">
      <c r="A10" s="468" t="s">
        <v>612</v>
      </c>
      <c r="H10" s="1194" t="str">
        <f>IF(A28="","",VLOOKUP(A28,職員配置!A:AC,5,0))</f>
        <v/>
      </c>
      <c r="I10" s="1194">
        <f t="shared" si="0"/>
        <v>0</v>
      </c>
      <c r="J10" s="1193">
        <f t="shared" si="1"/>
        <v>0</v>
      </c>
    </row>
    <row r="11" spans="1:10" ht="37.75" customHeight="1">
      <c r="A11" s="458" t="s">
        <v>1327</v>
      </c>
      <c r="B11" s="477"/>
      <c r="C11" s="1785" t="s">
        <v>1329</v>
      </c>
      <c r="D11" s="1858"/>
      <c r="E11" s="1858"/>
      <c r="F11" s="1858"/>
      <c r="H11" s="1194" t="str">
        <f>IF(A29="","",VLOOKUP(A29,職員配置!A:AC,5,0))</f>
        <v/>
      </c>
      <c r="I11" s="1194">
        <f t="shared" si="0"/>
        <v>0</v>
      </c>
      <c r="J11" s="1193">
        <f t="shared" si="1"/>
        <v>0</v>
      </c>
    </row>
    <row r="12" spans="1:10" ht="36">
      <c r="A12" s="469" t="s">
        <v>1328</v>
      </c>
      <c r="B12" s="458">
        <f>ROUND(B11*0.0875,0)</f>
        <v>0</v>
      </c>
      <c r="C12" s="455" t="s">
        <v>635</v>
      </c>
      <c r="H12" s="1194" t="str">
        <f>IF(A30="","",VLOOKUP(A30,職員配置!A:AC,5,0))</f>
        <v/>
      </c>
      <c r="I12" s="1194">
        <f t="shared" si="0"/>
        <v>0</v>
      </c>
      <c r="J12" s="1193">
        <f t="shared" si="1"/>
        <v>0</v>
      </c>
    </row>
    <row r="13" spans="1:10" ht="36">
      <c r="A13" s="469" t="s">
        <v>552</v>
      </c>
      <c r="B13" s="458">
        <f>'2－２.人材確保 (保育定員確保緊急対策)'!B4</f>
        <v>0</v>
      </c>
      <c r="C13" s="455" t="s">
        <v>637</v>
      </c>
      <c r="H13" s="1194" t="str">
        <f>IF(A31="","",VLOOKUP(A31,職員配置!A:AC,5,0))</f>
        <v/>
      </c>
      <c r="I13" s="1194">
        <f t="shared" si="0"/>
        <v>0</v>
      </c>
      <c r="J13" s="1193">
        <f t="shared" si="1"/>
        <v>0</v>
      </c>
    </row>
    <row r="14" spans="1:10">
      <c r="A14" s="470" t="s">
        <v>247</v>
      </c>
      <c r="B14" s="458">
        <f>B12+B13</f>
        <v>0</v>
      </c>
      <c r="C14" s="455" t="s">
        <v>636</v>
      </c>
      <c r="H14" s="1194" t="str">
        <f>IF(A32="","",VLOOKUP(A32,職員配置!A:AC,5,0))</f>
        <v/>
      </c>
      <c r="I14" s="1194">
        <f t="shared" si="0"/>
        <v>0</v>
      </c>
      <c r="J14" s="1193">
        <f t="shared" si="1"/>
        <v>0</v>
      </c>
    </row>
    <row r="15" spans="1:10">
      <c r="A15" s="471"/>
      <c r="H15" s="1194" t="str">
        <f>IF(A33="","",VLOOKUP(A33,職員配置!A:AC,5,0))</f>
        <v/>
      </c>
      <c r="I15" s="1194">
        <f t="shared" si="0"/>
        <v>0</v>
      </c>
      <c r="J15" s="1193">
        <f t="shared" si="1"/>
        <v>0</v>
      </c>
    </row>
    <row r="16" spans="1:10">
      <c r="A16" s="472" t="s">
        <v>525</v>
      </c>
      <c r="H16" s="1194" t="str">
        <f>IF(A34="","",VLOOKUP(A34,職員配置!A:AC,5,0))</f>
        <v/>
      </c>
      <c r="I16" s="1194">
        <f t="shared" si="0"/>
        <v>0</v>
      </c>
      <c r="J16" s="1193">
        <f t="shared" si="1"/>
        <v>0</v>
      </c>
    </row>
    <row r="17" spans="1:10" s="473" customFormat="1">
      <c r="A17" s="473" t="s">
        <v>1129</v>
      </c>
      <c r="H17" s="1194" t="str">
        <f>IF(A35="","",VLOOKUP(A35,職員配置!A:AC,5,0))</f>
        <v/>
      </c>
      <c r="I17" s="1194">
        <f t="shared" si="0"/>
        <v>0</v>
      </c>
      <c r="J17" s="1193">
        <f t="shared" si="1"/>
        <v>0</v>
      </c>
    </row>
    <row r="18" spans="1:10">
      <c r="A18" s="868" t="s">
        <v>526</v>
      </c>
      <c r="B18" s="469">
        <f>給与!AB5</f>
        <v>0</v>
      </c>
      <c r="C18" s="868" t="s">
        <v>196</v>
      </c>
      <c r="D18" s="727"/>
      <c r="E18" s="474" t="str">
        <f>IF(B18&lt;&gt;0,IF(D18="","手当の名称を必ず入力してください！",""),"")</f>
        <v/>
      </c>
      <c r="H18" s="1194" t="str">
        <f>IF(A36="","",VLOOKUP(A36,職員配置!A:AC,5,0))</f>
        <v/>
      </c>
      <c r="I18" s="1194">
        <f t="shared" si="0"/>
        <v>0</v>
      </c>
      <c r="J18" s="1193">
        <f t="shared" si="1"/>
        <v>0</v>
      </c>
    </row>
    <row r="19" spans="1:10">
      <c r="B19" s="471"/>
      <c r="C19" s="471"/>
      <c r="H19" s="1194" t="str">
        <f>IF(A37="","",VLOOKUP(A37,職員配置!A:AC,5,0))</f>
        <v/>
      </c>
      <c r="I19" s="1194">
        <f t="shared" si="0"/>
        <v>0</v>
      </c>
      <c r="J19" s="1193">
        <f t="shared" si="1"/>
        <v>0</v>
      </c>
    </row>
    <row r="20" spans="1:10">
      <c r="A20" s="455" t="s">
        <v>355</v>
      </c>
      <c r="B20" s="1185" t="s">
        <v>1333</v>
      </c>
      <c r="H20" s="1194" t="str">
        <f>IF(A38="","",VLOOKUP(A38,職員配置!A:AC,5,0))</f>
        <v/>
      </c>
      <c r="I20" s="1194">
        <f t="shared" si="0"/>
        <v>0</v>
      </c>
      <c r="J20" s="1193">
        <f t="shared" si="1"/>
        <v>0</v>
      </c>
    </row>
    <row r="21" spans="1:10" ht="33">
      <c r="A21" s="867" t="s">
        <v>186</v>
      </c>
      <c r="B21" s="867" t="s">
        <v>554</v>
      </c>
      <c r="C21" s="867" t="s">
        <v>187</v>
      </c>
      <c r="D21" s="867" t="s">
        <v>188</v>
      </c>
      <c r="E21" s="475" t="s">
        <v>189</v>
      </c>
      <c r="F21" s="475" t="s">
        <v>190</v>
      </c>
      <c r="H21" s="1194" t="str">
        <f>IF(A39="","",VLOOKUP(A39,職員配置!A:AC,5,0))</f>
        <v/>
      </c>
      <c r="I21" s="1194">
        <f t="shared" si="0"/>
        <v>0</v>
      </c>
      <c r="J21" s="1193">
        <f>IF(H21="子育て支援員",I21,0)</f>
        <v>0</v>
      </c>
    </row>
    <row r="22" spans="1:10" ht="19.25" customHeight="1">
      <c r="A22" s="1275"/>
      <c r="B22" s="867" t="str">
        <f>IF(A22="","",VLOOKUP(A22,給与!A:AC,2,0))</f>
        <v/>
      </c>
      <c r="C22" s="896" t="str">
        <f>IF(A22="","",VLOOKUP(A22,給与!A:AC,3,0))</f>
        <v/>
      </c>
      <c r="D22" s="867" t="str">
        <f>IF(A22="","",VLOOKUP(A22,給与!A:AD,30,0))</f>
        <v/>
      </c>
      <c r="E22" s="862"/>
      <c r="F22" s="867">
        <f>IFERROR(D22-E22,0)</f>
        <v>0</v>
      </c>
      <c r="H22" s="1194" t="str">
        <f>IF(A40="","",VLOOKUP(A40,職員配置!A:AC,5,0))</f>
        <v/>
      </c>
      <c r="I22" s="1194">
        <f t="shared" si="0"/>
        <v>0</v>
      </c>
      <c r="J22" s="1193">
        <f t="shared" si="1"/>
        <v>0</v>
      </c>
    </row>
    <row r="23" spans="1:10" ht="19.25" customHeight="1">
      <c r="A23" s="1275"/>
      <c r="B23" s="867" t="str">
        <f>IF(A23="","",VLOOKUP(A23,給与!A:AC,2,0))</f>
        <v/>
      </c>
      <c r="C23" s="896" t="str">
        <f>IF(A23="","",VLOOKUP(A23,給与!A:AC,3,0))</f>
        <v/>
      </c>
      <c r="D23" s="1059" t="str">
        <f>IF(A23="","",VLOOKUP(A23,給与!A:AD,30,0))</f>
        <v/>
      </c>
      <c r="E23" s="862"/>
      <c r="F23" s="867">
        <f t="shared" ref="F23:F41" si="2">IFERROR(D23-E23,0)</f>
        <v>0</v>
      </c>
      <c r="H23" s="1194" t="str">
        <f>IF(A41="","",VLOOKUP(A41,職員配置!A:AC,5,0))</f>
        <v/>
      </c>
      <c r="I23" s="1194">
        <f>F41</f>
        <v>0</v>
      </c>
      <c r="J23" s="1193">
        <f t="shared" si="1"/>
        <v>0</v>
      </c>
    </row>
    <row r="24" spans="1:10" ht="19.25" customHeight="1">
      <c r="A24" s="1275"/>
      <c r="B24" s="867" t="str">
        <f>IF(A24="","",VLOOKUP(A24,給与!A:AC,2,0))</f>
        <v/>
      </c>
      <c r="C24" s="896" t="str">
        <f>IF(A24="","",VLOOKUP(A24,給与!A:AC,3,0))</f>
        <v/>
      </c>
      <c r="D24" s="1059" t="str">
        <f>IF(A24="","",VLOOKUP(A24,給与!A:AD,30,0))</f>
        <v/>
      </c>
      <c r="E24" s="1275"/>
      <c r="F24" s="867">
        <f t="shared" si="2"/>
        <v>0</v>
      </c>
      <c r="H24" s="1193">
        <f>COUNTIF(H4:H23,"子育て支援員")</f>
        <v>0</v>
      </c>
      <c r="I24" s="1195" t="s">
        <v>1336</v>
      </c>
      <c r="J24" s="1193">
        <f>SUM(J4:J23)</f>
        <v>0</v>
      </c>
    </row>
    <row r="25" spans="1:10" ht="19.25" customHeight="1">
      <c r="A25" s="1275"/>
      <c r="B25" s="867" t="str">
        <f>IF(A25="","",VLOOKUP(A25,給与!A:AC,2,0))</f>
        <v/>
      </c>
      <c r="C25" s="896" t="str">
        <f>IF(A25="","",VLOOKUP(A25,給与!A:AC,3,0))</f>
        <v/>
      </c>
      <c r="D25" s="1059" t="str">
        <f>IF(A25="","",VLOOKUP(A25,給与!A:AD,30,0))</f>
        <v/>
      </c>
      <c r="E25" s="1275"/>
      <c r="F25" s="867">
        <f t="shared" si="2"/>
        <v>0</v>
      </c>
      <c r="H25" s="1193"/>
      <c r="I25" s="1195" t="s">
        <v>1338</v>
      </c>
      <c r="J25" s="1193">
        <f>IF(基本情報!C5+基本情報!C6+基本情報!C7&lt;121,2309000,4618000)</f>
        <v>2309000</v>
      </c>
    </row>
    <row r="26" spans="1:10" ht="19.25" customHeight="1">
      <c r="A26" s="862"/>
      <c r="B26" s="867" t="str">
        <f>IF(A26="","",VLOOKUP(A26,給与!A:AC,2,0))</f>
        <v/>
      </c>
      <c r="C26" s="896" t="str">
        <f>IF(A26="","",VLOOKUP(A26,給与!A:AC,3,0))</f>
        <v/>
      </c>
      <c r="D26" s="1059" t="str">
        <f>IF(A26="","",VLOOKUP(A26,給与!A:AD,30,0))</f>
        <v/>
      </c>
      <c r="E26" s="862"/>
      <c r="F26" s="867">
        <f t="shared" si="2"/>
        <v>0</v>
      </c>
      <c r="H26" s="1193"/>
      <c r="I26" s="1196" t="s">
        <v>1337</v>
      </c>
      <c r="J26" s="1194">
        <f>MIN(J24:J25)</f>
        <v>0</v>
      </c>
    </row>
    <row r="27" spans="1:10" ht="19.25" customHeight="1">
      <c r="A27" s="862"/>
      <c r="B27" s="867" t="str">
        <f>IF(A27="","",VLOOKUP(A27,給与!A:AC,2,0))</f>
        <v/>
      </c>
      <c r="C27" s="896" t="str">
        <f>IF(A27="","",VLOOKUP(A27,給与!A:AC,3,0))</f>
        <v/>
      </c>
      <c r="D27" s="1059" t="str">
        <f>IF(A27="","",VLOOKUP(A27,給与!A:AD,30,0))</f>
        <v/>
      </c>
      <c r="E27" s="862"/>
      <c r="F27" s="867">
        <f t="shared" si="2"/>
        <v>0</v>
      </c>
      <c r="H27" s="1191"/>
      <c r="I27" s="1191"/>
      <c r="J27" s="1191"/>
    </row>
    <row r="28" spans="1:10" ht="19.25" customHeight="1">
      <c r="A28" s="862"/>
      <c r="B28" s="867" t="str">
        <f>IF(A28="","",VLOOKUP(A28,給与!A:AC,2,0))</f>
        <v/>
      </c>
      <c r="C28" s="896" t="str">
        <f>IF(A28="","",VLOOKUP(A28,給与!A:AC,3,0))</f>
        <v/>
      </c>
      <c r="D28" s="1059" t="str">
        <f>IF(A28="","",VLOOKUP(A28,給与!A:AD,30,0))</f>
        <v/>
      </c>
      <c r="E28" s="862"/>
      <c r="F28" s="867">
        <f t="shared" si="2"/>
        <v>0</v>
      </c>
      <c r="H28" s="1191"/>
      <c r="I28" s="1191"/>
      <c r="J28" s="1191"/>
    </row>
    <row r="29" spans="1:10" ht="19.25" customHeight="1">
      <c r="A29" s="862"/>
      <c r="B29" s="867" t="str">
        <f>IF(A29="","",VLOOKUP(A29,給与!A:AC,2,0))</f>
        <v/>
      </c>
      <c r="C29" s="896" t="str">
        <f>IF(A29="","",VLOOKUP(A29,給与!A:AC,3,0))</f>
        <v/>
      </c>
      <c r="D29" s="1059" t="str">
        <f>IF(A29="","",VLOOKUP(A29,給与!A:AD,30,0))</f>
        <v/>
      </c>
      <c r="E29" s="862"/>
      <c r="F29" s="867">
        <f t="shared" si="2"/>
        <v>0</v>
      </c>
    </row>
    <row r="30" spans="1:10" ht="19.25" customHeight="1">
      <c r="A30" s="862"/>
      <c r="B30" s="867" t="str">
        <f>IF(A30="","",VLOOKUP(A30,給与!A:AC,2,0))</f>
        <v/>
      </c>
      <c r="C30" s="896" t="str">
        <f>IF(A30="","",VLOOKUP(A30,給与!A:AC,3,0))</f>
        <v/>
      </c>
      <c r="D30" s="1059" t="str">
        <f>IF(A30="","",VLOOKUP(A30,給与!A:AD,30,0))</f>
        <v/>
      </c>
      <c r="E30" s="862"/>
      <c r="F30" s="867">
        <f t="shared" si="2"/>
        <v>0</v>
      </c>
    </row>
    <row r="31" spans="1:10" ht="19.25" customHeight="1">
      <c r="A31" s="862"/>
      <c r="B31" s="867" t="str">
        <f>IF(A31="","",VLOOKUP(A31,給与!A:AC,2,0))</f>
        <v/>
      </c>
      <c r="C31" s="896" t="str">
        <f>IF(A31="","",VLOOKUP(A31,給与!A:AC,3,0))</f>
        <v/>
      </c>
      <c r="D31" s="1059" t="str">
        <f>IF(A31="","",VLOOKUP(A31,給与!A:AD,30,0))</f>
        <v/>
      </c>
      <c r="E31" s="862"/>
      <c r="F31" s="867">
        <f t="shared" si="2"/>
        <v>0</v>
      </c>
    </row>
    <row r="32" spans="1:10" ht="19.25" customHeight="1">
      <c r="A32" s="862"/>
      <c r="B32" s="867" t="str">
        <f>IF(A32="","",VLOOKUP(A32,給与!A:AC,2,0))</f>
        <v/>
      </c>
      <c r="C32" s="896" t="str">
        <f>IF(A32="","",VLOOKUP(A32,給与!A:AC,3,0))</f>
        <v/>
      </c>
      <c r="D32" s="1059" t="str">
        <f>IF(A32="","",VLOOKUP(A32,給与!A:AD,30,0))</f>
        <v/>
      </c>
      <c r="E32" s="862"/>
      <c r="F32" s="867">
        <f t="shared" si="2"/>
        <v>0</v>
      </c>
    </row>
    <row r="33" spans="1:6" ht="19.25" customHeight="1">
      <c r="A33" s="862"/>
      <c r="B33" s="867" t="str">
        <f>IF(A33="","",VLOOKUP(A33,給与!A:AC,2,0))</f>
        <v/>
      </c>
      <c r="C33" s="896" t="str">
        <f>IF(A33="","",VLOOKUP(A33,給与!A:AC,3,0))</f>
        <v/>
      </c>
      <c r="D33" s="1059" t="str">
        <f>IF(A33="","",VLOOKUP(A33,給与!A:AD,30,0))</f>
        <v/>
      </c>
      <c r="E33" s="862"/>
      <c r="F33" s="867">
        <f t="shared" si="2"/>
        <v>0</v>
      </c>
    </row>
    <row r="34" spans="1:6" ht="19.25" customHeight="1">
      <c r="A34" s="862"/>
      <c r="B34" s="867" t="str">
        <f>IF(A34="","",VLOOKUP(A34,給与!A:AC,2,0))</f>
        <v/>
      </c>
      <c r="C34" s="896" t="str">
        <f>IF(A34="","",VLOOKUP(A34,給与!A:AC,3,0))</f>
        <v/>
      </c>
      <c r="D34" s="1059" t="str">
        <f>IF(A34="","",VLOOKUP(A34,給与!A:AD,30,0))</f>
        <v/>
      </c>
      <c r="E34" s="862"/>
      <c r="F34" s="867">
        <f t="shared" si="2"/>
        <v>0</v>
      </c>
    </row>
    <row r="35" spans="1:6" ht="19.25" customHeight="1">
      <c r="A35" s="862"/>
      <c r="B35" s="867" t="str">
        <f>IF(A35="","",VLOOKUP(A35,給与!A:AC,2,0))</f>
        <v/>
      </c>
      <c r="C35" s="896" t="str">
        <f>IF(A35="","",VLOOKUP(A35,給与!A:AC,3,0))</f>
        <v/>
      </c>
      <c r="D35" s="1059" t="str">
        <f>IF(A35="","",VLOOKUP(A35,給与!A:AD,30,0))</f>
        <v/>
      </c>
      <c r="E35" s="862"/>
      <c r="F35" s="867">
        <f t="shared" si="2"/>
        <v>0</v>
      </c>
    </row>
    <row r="36" spans="1:6" ht="19.25" customHeight="1">
      <c r="A36" s="862"/>
      <c r="B36" s="867" t="str">
        <f>IF(A36="","",VLOOKUP(A36,給与!A:AC,2,0))</f>
        <v/>
      </c>
      <c r="C36" s="896" t="str">
        <f>IF(A36="","",VLOOKUP(A36,給与!A:AC,3,0))</f>
        <v/>
      </c>
      <c r="D36" s="1059" t="str">
        <f>IF(A36="","",VLOOKUP(A36,給与!A:AD,30,0))</f>
        <v/>
      </c>
      <c r="E36" s="862"/>
      <c r="F36" s="867">
        <f t="shared" si="2"/>
        <v>0</v>
      </c>
    </row>
    <row r="37" spans="1:6" ht="19.25" customHeight="1">
      <c r="A37" s="862"/>
      <c r="B37" s="867" t="str">
        <f>IF(A37="","",VLOOKUP(A37,給与!A:AC,2,0))</f>
        <v/>
      </c>
      <c r="C37" s="896" t="str">
        <f>IF(A37="","",VLOOKUP(A37,給与!A:AC,3,0))</f>
        <v/>
      </c>
      <c r="D37" s="1059" t="str">
        <f>IF(A37="","",VLOOKUP(A37,給与!A:AD,30,0))</f>
        <v/>
      </c>
      <c r="E37" s="862"/>
      <c r="F37" s="867">
        <f t="shared" si="2"/>
        <v>0</v>
      </c>
    </row>
    <row r="38" spans="1:6" ht="19.25" customHeight="1">
      <c r="A38" s="862"/>
      <c r="B38" s="867" t="str">
        <f>IF(A38="","",VLOOKUP(A38,給与!A:AC,2,0))</f>
        <v/>
      </c>
      <c r="C38" s="896" t="str">
        <f>IF(A38="","",VLOOKUP(A38,給与!A:AC,3,0))</f>
        <v/>
      </c>
      <c r="D38" s="1059" t="str">
        <f>IF(A38="","",VLOOKUP(A38,給与!A:AD,30,0))</f>
        <v/>
      </c>
      <c r="E38" s="862"/>
      <c r="F38" s="867">
        <f t="shared" si="2"/>
        <v>0</v>
      </c>
    </row>
    <row r="39" spans="1:6" ht="19.25" customHeight="1">
      <c r="A39" s="862"/>
      <c r="B39" s="867" t="str">
        <f>IF(A39="","",VLOOKUP(A39,給与!A:AC,2,0))</f>
        <v/>
      </c>
      <c r="C39" s="896" t="str">
        <f>IF(A39="","",VLOOKUP(A39,給与!A:AC,3,0))</f>
        <v/>
      </c>
      <c r="D39" s="1059" t="str">
        <f>IF(A39="","",VLOOKUP(A39,給与!A:AD,30,0))</f>
        <v/>
      </c>
      <c r="E39" s="862"/>
      <c r="F39" s="867">
        <f t="shared" si="2"/>
        <v>0</v>
      </c>
    </row>
    <row r="40" spans="1:6" ht="19.25" customHeight="1">
      <c r="A40" s="862"/>
      <c r="B40" s="867" t="str">
        <f>IF(A40="","",VLOOKUP(A40,給与!A:AC,2,0))</f>
        <v/>
      </c>
      <c r="C40" s="896" t="str">
        <f>IF(A40="","",VLOOKUP(A40,給与!A:AC,3,0))</f>
        <v/>
      </c>
      <c r="D40" s="1059" t="str">
        <f>IF(A40="","",VLOOKUP(A40,給与!A:AD,30,0))</f>
        <v/>
      </c>
      <c r="E40" s="862"/>
      <c r="F40" s="867">
        <f t="shared" si="2"/>
        <v>0</v>
      </c>
    </row>
    <row r="41" spans="1:6" ht="19.25" customHeight="1">
      <c r="A41" s="862"/>
      <c r="B41" s="867" t="str">
        <f>IF(A41="","",VLOOKUP(A41,給与!A:AC,2,0))</f>
        <v/>
      </c>
      <c r="C41" s="896" t="str">
        <f>IF(A41="","",VLOOKUP(A41,給与!A:AC,3,0))</f>
        <v/>
      </c>
      <c r="D41" s="1059" t="str">
        <f>IF(A41="","",VLOOKUP(A41,給与!A:AD,30,0))</f>
        <v/>
      </c>
      <c r="E41" s="862"/>
      <c r="F41" s="867">
        <f t="shared" si="2"/>
        <v>0</v>
      </c>
    </row>
    <row r="42" spans="1:6" ht="19.25" customHeight="1">
      <c r="A42" s="1859" t="s">
        <v>527</v>
      </c>
      <c r="B42" s="1860"/>
      <c r="C42" s="1861"/>
      <c r="D42" s="867">
        <f>SUM(D22:D41)</f>
        <v>0</v>
      </c>
      <c r="E42" s="867">
        <f>SUM(E22:E41)</f>
        <v>0</v>
      </c>
      <c r="F42" s="867">
        <f>SUM(F22:F41)</f>
        <v>0</v>
      </c>
    </row>
    <row r="44" spans="1:6">
      <c r="A44" s="455" t="s">
        <v>356</v>
      </c>
    </row>
    <row r="45" spans="1:6">
      <c r="A45" s="867" t="s">
        <v>191</v>
      </c>
      <c r="B45" s="867" t="s">
        <v>192</v>
      </c>
      <c r="C45" s="867" t="s">
        <v>193</v>
      </c>
    </row>
    <row r="46" spans="1:6">
      <c r="A46" s="867" t="s">
        <v>194</v>
      </c>
      <c r="B46" s="895"/>
      <c r="C46" s="658"/>
    </row>
    <row r="47" spans="1:6">
      <c r="A47" s="867" t="s">
        <v>46</v>
      </c>
      <c r="B47" s="895"/>
      <c r="C47" s="658"/>
    </row>
    <row r="48" spans="1:6">
      <c r="A48" s="867" t="s">
        <v>47</v>
      </c>
      <c r="B48" s="656"/>
      <c r="C48" s="658"/>
    </row>
    <row r="49" spans="1:4">
      <c r="A49" s="867" t="s">
        <v>48</v>
      </c>
      <c r="B49" s="656"/>
      <c r="C49" s="658"/>
    </row>
    <row r="50" spans="1:4">
      <c r="A50" s="867" t="s">
        <v>49</v>
      </c>
      <c r="B50" s="656"/>
      <c r="C50" s="658"/>
    </row>
    <row r="51" spans="1:4">
      <c r="A51" s="867" t="s">
        <v>50</v>
      </c>
      <c r="B51" s="656"/>
      <c r="C51" s="658"/>
    </row>
    <row r="52" spans="1:4">
      <c r="A52" s="867" t="s">
        <v>68</v>
      </c>
      <c r="B52" s="656"/>
      <c r="C52" s="658"/>
    </row>
    <row r="53" spans="1:4">
      <c r="A53" s="867" t="s">
        <v>69</v>
      </c>
      <c r="B53" s="656"/>
      <c r="C53" s="658"/>
    </row>
    <row r="54" spans="1:4">
      <c r="A54" s="867" t="s">
        <v>70</v>
      </c>
      <c r="B54" s="656"/>
      <c r="C54" s="658"/>
    </row>
    <row r="55" spans="1:4">
      <c r="A55" s="867" t="s">
        <v>71</v>
      </c>
      <c r="B55" s="656"/>
      <c r="C55" s="658"/>
    </row>
    <row r="56" spans="1:4">
      <c r="A56" s="867" t="s">
        <v>72</v>
      </c>
      <c r="B56" s="656"/>
      <c r="C56" s="658"/>
    </row>
    <row r="57" spans="1:4">
      <c r="A57" s="867" t="s">
        <v>73</v>
      </c>
      <c r="B57" s="656"/>
      <c r="C57" s="658"/>
    </row>
    <row r="58" spans="1:4">
      <c r="A58" s="1727" t="s">
        <v>975</v>
      </c>
      <c r="B58" s="1729"/>
      <c r="C58" s="897">
        <f>SUM(C46:C57)</f>
        <v>0</v>
      </c>
    </row>
    <row r="59" spans="1:4">
      <c r="A59" s="1727" t="s">
        <v>759</v>
      </c>
      <c r="B59" s="1729"/>
      <c r="C59" s="458">
        <f>ROUNDDOWN(B14*1/2,0)</f>
        <v>0</v>
      </c>
    </row>
    <row r="60" spans="1:4">
      <c r="A60" s="1727" t="s">
        <v>976</v>
      </c>
      <c r="B60" s="1729"/>
      <c r="C60" s="458">
        <f>IF(C58="",0,MIN(C58,C59))</f>
        <v>0</v>
      </c>
    </row>
    <row r="62" spans="1:4">
      <c r="A62" s="455" t="s">
        <v>357</v>
      </c>
    </row>
    <row r="63" spans="1:4">
      <c r="A63" s="867" t="s">
        <v>891</v>
      </c>
      <c r="B63" s="1073" t="s">
        <v>192</v>
      </c>
      <c r="C63" s="867" t="s">
        <v>195</v>
      </c>
      <c r="D63" s="867" t="s">
        <v>193</v>
      </c>
    </row>
    <row r="64" spans="1:4">
      <c r="A64" s="458">
        <v>1</v>
      </c>
      <c r="B64" s="656"/>
      <c r="C64" s="656"/>
      <c r="D64" s="658"/>
    </row>
    <row r="65" spans="1:4">
      <c r="A65" s="458">
        <v>2</v>
      </c>
      <c r="B65" s="656"/>
      <c r="C65" s="656"/>
      <c r="D65" s="658"/>
    </row>
    <row r="66" spans="1:4">
      <c r="A66" s="458">
        <v>3</v>
      </c>
      <c r="B66" s="656"/>
      <c r="C66" s="656"/>
      <c r="D66" s="658"/>
    </row>
    <row r="67" spans="1:4">
      <c r="A67" s="458">
        <v>4</v>
      </c>
      <c r="B67" s="656"/>
      <c r="C67" s="656"/>
      <c r="D67" s="658"/>
    </row>
    <row r="68" spans="1:4">
      <c r="A68" s="458">
        <v>5</v>
      </c>
      <c r="B68" s="656"/>
      <c r="C68" s="656"/>
      <c r="D68" s="658"/>
    </row>
    <row r="69" spans="1:4">
      <c r="A69" s="458">
        <v>6</v>
      </c>
      <c r="B69" s="656"/>
      <c r="C69" s="656"/>
      <c r="D69" s="658"/>
    </row>
    <row r="70" spans="1:4">
      <c r="A70" s="458">
        <v>7</v>
      </c>
      <c r="B70" s="656"/>
      <c r="C70" s="656"/>
      <c r="D70" s="658"/>
    </row>
    <row r="71" spans="1:4">
      <c r="A71" s="1727" t="s">
        <v>527</v>
      </c>
      <c r="B71" s="1728"/>
      <c r="C71" s="1729"/>
      <c r="D71" s="458">
        <f>SUM(D64:D70)</f>
        <v>0</v>
      </c>
    </row>
  </sheetData>
  <sheetProtection password="BF98" sheet="1" objects="1" scenarios="1"/>
  <mergeCells count="6">
    <mergeCell ref="C11:F11"/>
    <mergeCell ref="A42:C42"/>
    <mergeCell ref="A60:B60"/>
    <mergeCell ref="A71:C71"/>
    <mergeCell ref="A59:B59"/>
    <mergeCell ref="A58:B58"/>
  </mergeCells>
  <phoneticPr fontId="4"/>
  <conditionalFormatting sqref="D18">
    <cfRule type="expression" dxfId="84" priority="7">
      <formula>AND($B$18&lt;&gt;0,$D$18=0)</formula>
    </cfRule>
  </conditionalFormatting>
  <conditionalFormatting sqref="A25">
    <cfRule type="containsText" dxfId="83" priority="4" operator="containsText" text="年齢別配置基準">
      <formula>NOT(ISERROR(SEARCH("年齢別配置基準",A25)))</formula>
    </cfRule>
  </conditionalFormatting>
  <pageMargins left="0.70866141732283472" right="0.70866141732283472" top="0.74803149606299213" bottom="0.74803149606299213" header="0.31496062992125984" footer="0.31496062992125984"/>
  <pageSetup paperSize="9" scale="49" orientation="portrait" r:id="rId1"/>
  <headerFooter>
    <oddHeader>&amp;R&amp;D　&amp;T</oddHeader>
  </headerFooter>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G34"/>
  <sheetViews>
    <sheetView view="pageBreakPreview" zoomScale="70" zoomScaleNormal="100" zoomScaleSheetLayoutView="70" workbookViewId="0">
      <selection activeCell="A5" sqref="A5"/>
    </sheetView>
  </sheetViews>
  <sheetFormatPr defaultColWidth="8.90625" defaultRowHeight="18"/>
  <cols>
    <col min="1" max="1" width="25.1796875" style="455" customWidth="1"/>
    <col min="2" max="2" width="21" style="455" customWidth="1"/>
    <col min="3" max="3" width="23.90625" style="455" customWidth="1"/>
    <col min="4" max="4" width="23.08984375" style="455" customWidth="1"/>
    <col min="5" max="6" width="18.453125" style="455" customWidth="1"/>
    <col min="7" max="7" width="24.1796875" style="455" customWidth="1"/>
    <col min="8" max="16384" width="8.90625" style="455"/>
  </cols>
  <sheetData>
    <row r="1" spans="1:7">
      <c r="G1" s="670" t="str">
        <f>"【施設名】"&amp;基本情報!$C$3</f>
        <v>【施設名】</v>
      </c>
    </row>
    <row r="2" spans="1:7" ht="20">
      <c r="A2" s="456" t="s">
        <v>533</v>
      </c>
    </row>
    <row r="3" spans="1:7" ht="20.5" thickBot="1">
      <c r="A3" s="478" t="s">
        <v>551</v>
      </c>
    </row>
    <row r="4" spans="1:7" ht="18.5" thickBot="1">
      <c r="A4" s="479" t="s">
        <v>549</v>
      </c>
      <c r="B4" s="480">
        <f>G8+G13+G31</f>
        <v>0</v>
      </c>
      <c r="C4" s="455" t="s">
        <v>550</v>
      </c>
      <c r="E4" s="1180" t="s">
        <v>1324</v>
      </c>
    </row>
    <row r="6" spans="1:7">
      <c r="A6" s="1307" t="s">
        <v>544</v>
      </c>
      <c r="B6" s="1307"/>
      <c r="C6" s="1307"/>
      <c r="D6" s="1307"/>
      <c r="E6" s="1307"/>
      <c r="F6" s="1307"/>
      <c r="G6" s="1307"/>
    </row>
    <row r="7" spans="1:7" ht="54">
      <c r="A7" s="458"/>
      <c r="B7" s="867" t="s">
        <v>198</v>
      </c>
      <c r="C7" s="481" t="s">
        <v>1308</v>
      </c>
      <c r="D7" s="868" t="s">
        <v>536</v>
      </c>
      <c r="E7" s="868" t="s">
        <v>535</v>
      </c>
      <c r="F7" s="868" t="s">
        <v>537</v>
      </c>
      <c r="G7" s="868" t="s">
        <v>547</v>
      </c>
    </row>
    <row r="8" spans="1:7" ht="41" customHeight="1">
      <c r="A8" s="458" t="s">
        <v>197</v>
      </c>
      <c r="B8" s="477"/>
      <c r="C8" s="483">
        <f>基本情報!C6</f>
        <v>0</v>
      </c>
      <c r="D8" s="482">
        <f>C8-B8</f>
        <v>0</v>
      </c>
      <c r="E8" s="477"/>
      <c r="F8" s="483">
        <v>10000</v>
      </c>
      <c r="G8" s="458">
        <f>IF(D8&gt;0,D8*E8*F8,0)</f>
        <v>0</v>
      </c>
    </row>
    <row r="9" spans="1:7">
      <c r="A9" s="472" t="s">
        <v>538</v>
      </c>
      <c r="B9" s="472"/>
      <c r="C9" s="472"/>
      <c r="D9" s="484"/>
      <c r="E9" s="472"/>
      <c r="F9" s="472"/>
      <c r="G9" s="472"/>
    </row>
    <row r="10" spans="1:7">
      <c r="A10" s="471"/>
      <c r="B10" s="472"/>
      <c r="C10" s="472"/>
      <c r="D10" s="485"/>
      <c r="E10" s="471"/>
      <c r="F10" s="471"/>
    </row>
    <row r="11" spans="1:7">
      <c r="A11" s="1307" t="s">
        <v>545</v>
      </c>
      <c r="B11" s="1307"/>
      <c r="C11" s="1307"/>
      <c r="D11" s="1307"/>
      <c r="E11" s="1307"/>
      <c r="F11" s="1307"/>
      <c r="G11" s="1307"/>
    </row>
    <row r="12" spans="1:7" ht="36">
      <c r="A12" s="458"/>
      <c r="B12" s="867" t="s">
        <v>198</v>
      </c>
      <c r="C12" s="481" t="s">
        <v>1309</v>
      </c>
      <c r="D12" s="868" t="s">
        <v>536</v>
      </c>
      <c r="E12" s="868" t="s">
        <v>1158</v>
      </c>
      <c r="F12" s="868" t="s">
        <v>537</v>
      </c>
      <c r="G12" s="868" t="s">
        <v>1159</v>
      </c>
    </row>
    <row r="13" spans="1:7" ht="41" customHeight="1">
      <c r="A13" s="458" t="s">
        <v>199</v>
      </c>
      <c r="B13" s="477"/>
      <c r="C13" s="462"/>
      <c r="D13" s="462"/>
      <c r="E13" s="483">
        <f>G26</f>
        <v>0</v>
      </c>
      <c r="F13" s="458">
        <v>10000</v>
      </c>
      <c r="G13" s="458">
        <f>IF(E13&gt;0,IF(D14&gt;=0,E13*F13,0),0)</f>
        <v>0</v>
      </c>
    </row>
    <row r="14" spans="1:7" ht="41" customHeight="1">
      <c r="A14" s="482" t="s">
        <v>638</v>
      </c>
      <c r="B14" s="477"/>
      <c r="C14" s="483">
        <f>基本情報!C6+基本情報!C7</f>
        <v>0</v>
      </c>
      <c r="D14" s="458">
        <f>C14-B14</f>
        <v>0</v>
      </c>
      <c r="E14" s="459"/>
      <c r="F14" s="459"/>
      <c r="G14" s="459"/>
    </row>
    <row r="15" spans="1:7">
      <c r="A15" s="472" t="s">
        <v>539</v>
      </c>
      <c r="B15" s="472"/>
      <c r="C15" s="472"/>
      <c r="D15" s="484"/>
      <c r="E15" s="472"/>
      <c r="F15" s="472"/>
      <c r="G15" s="472"/>
    </row>
    <row r="16" spans="1:7">
      <c r="A16" s="472"/>
      <c r="B16" s="472"/>
      <c r="C16" s="472"/>
      <c r="D16" s="484"/>
      <c r="E16" s="472"/>
      <c r="F16" s="472"/>
      <c r="G16" s="472"/>
    </row>
    <row r="17" spans="1:7">
      <c r="A17" s="472"/>
      <c r="B17" s="483" t="s">
        <v>1310</v>
      </c>
      <c r="C17" s="483" t="s">
        <v>1311</v>
      </c>
      <c r="D17" s="483" t="s">
        <v>1312</v>
      </c>
      <c r="E17" s="483" t="s">
        <v>1313</v>
      </c>
      <c r="F17" s="483" t="s">
        <v>1314</v>
      </c>
      <c r="G17" s="483" t="s">
        <v>1315</v>
      </c>
    </row>
    <row r="18" spans="1:7">
      <c r="A18" s="472" t="s">
        <v>1155</v>
      </c>
      <c r="B18" s="898"/>
      <c r="C18" s="898"/>
      <c r="D18" s="899"/>
      <c r="E18" s="898"/>
      <c r="F18" s="898"/>
      <c r="G18" s="898"/>
    </row>
    <row r="19" spans="1:7">
      <c r="A19" s="472" t="s">
        <v>1156</v>
      </c>
      <c r="B19" s="1141">
        <f>B13</f>
        <v>0</v>
      </c>
      <c r="C19" s="1141">
        <f>B13</f>
        <v>0</v>
      </c>
      <c r="D19" s="1142">
        <f>B13</f>
        <v>0</v>
      </c>
      <c r="E19" s="1141">
        <f>B13</f>
        <v>0</v>
      </c>
      <c r="F19" s="1141">
        <f>B13</f>
        <v>0</v>
      </c>
      <c r="G19" s="1141">
        <f>B13</f>
        <v>0</v>
      </c>
    </row>
    <row r="20" spans="1:7">
      <c r="A20" s="472" t="s">
        <v>1157</v>
      </c>
      <c r="B20" s="1141">
        <f>IF(B19=0,0,B18-B19)</f>
        <v>0</v>
      </c>
      <c r="C20" s="1141">
        <f t="shared" ref="C20:G20" si="0">IF(C19=0,0,C18-C19)</f>
        <v>0</v>
      </c>
      <c r="D20" s="1141">
        <f t="shared" si="0"/>
        <v>0</v>
      </c>
      <c r="E20" s="1141">
        <f t="shared" si="0"/>
        <v>0</v>
      </c>
      <c r="F20" s="1141">
        <f t="shared" si="0"/>
        <v>0</v>
      </c>
      <c r="G20" s="1141">
        <f t="shared" si="0"/>
        <v>0</v>
      </c>
    </row>
    <row r="21" spans="1:7">
      <c r="A21" s="472"/>
      <c r="B21" s="1143"/>
      <c r="C21" s="1143"/>
      <c r="D21" s="1143"/>
      <c r="E21" s="1143"/>
      <c r="F21" s="1143"/>
      <c r="G21" s="1143"/>
    </row>
    <row r="22" spans="1:7">
      <c r="A22" s="472"/>
      <c r="B22" s="483" t="s">
        <v>1316</v>
      </c>
      <c r="C22" s="483" t="s">
        <v>1317</v>
      </c>
      <c r="D22" s="483" t="s">
        <v>1318</v>
      </c>
      <c r="E22" s="483" t="s">
        <v>1320</v>
      </c>
      <c r="F22" s="483" t="s">
        <v>1321</v>
      </c>
      <c r="G22" s="483" t="s">
        <v>1322</v>
      </c>
    </row>
    <row r="23" spans="1:7">
      <c r="A23" s="472" t="s">
        <v>1155</v>
      </c>
      <c r="B23" s="898"/>
      <c r="C23" s="898"/>
      <c r="D23" s="899"/>
      <c r="E23" s="898"/>
      <c r="F23" s="898"/>
      <c r="G23" s="898"/>
    </row>
    <row r="24" spans="1:7">
      <c r="A24" s="472" t="s">
        <v>1156</v>
      </c>
      <c r="B24" s="1141">
        <f>B13</f>
        <v>0</v>
      </c>
      <c r="C24" s="1141">
        <f>B13</f>
        <v>0</v>
      </c>
      <c r="D24" s="1142">
        <f>B13</f>
        <v>0</v>
      </c>
      <c r="E24" s="1141">
        <f>B13</f>
        <v>0</v>
      </c>
      <c r="F24" s="1141">
        <f>B13</f>
        <v>0</v>
      </c>
      <c r="G24" s="1141">
        <f>B13</f>
        <v>0</v>
      </c>
    </row>
    <row r="25" spans="1:7">
      <c r="A25" s="472" t="s">
        <v>1157</v>
      </c>
      <c r="B25" s="1141">
        <f>IF(B24=0,0,B23-B24)</f>
        <v>0</v>
      </c>
      <c r="C25" s="1141">
        <f t="shared" ref="C25:G25" si="1">IF(C24=0,0,C23-C24)</f>
        <v>0</v>
      </c>
      <c r="D25" s="1141">
        <f t="shared" si="1"/>
        <v>0</v>
      </c>
      <c r="E25" s="1141">
        <f t="shared" si="1"/>
        <v>0</v>
      </c>
      <c r="F25" s="1141">
        <f t="shared" si="1"/>
        <v>0</v>
      </c>
      <c r="G25" s="1141">
        <f t="shared" si="1"/>
        <v>0</v>
      </c>
    </row>
    <row r="26" spans="1:7" ht="54">
      <c r="A26" s="472"/>
      <c r="B26" s="472"/>
      <c r="C26" s="472"/>
      <c r="D26" s="484"/>
      <c r="E26" s="484"/>
      <c r="F26" s="1140" t="s">
        <v>1160</v>
      </c>
      <c r="G26" s="483">
        <f>SUMIF(B20:G20,"&gt;0")+SUMIF(B25:G25,"&gt;0")</f>
        <v>0</v>
      </c>
    </row>
    <row r="29" spans="1:7">
      <c r="A29" s="1307" t="s">
        <v>546</v>
      </c>
      <c r="B29" s="1307"/>
      <c r="C29" s="1307"/>
      <c r="D29" s="1307"/>
      <c r="E29" s="1307"/>
      <c r="F29" s="1307"/>
      <c r="G29" s="1307"/>
    </row>
    <row r="30" spans="1:7" ht="54">
      <c r="A30" s="859"/>
      <c r="B30" s="860" t="s">
        <v>198</v>
      </c>
      <c r="C30" s="860" t="s">
        <v>1319</v>
      </c>
      <c r="D30" s="868" t="s">
        <v>542</v>
      </c>
      <c r="E30" s="868" t="s">
        <v>737</v>
      </c>
      <c r="F30" s="867" t="s">
        <v>537</v>
      </c>
      <c r="G30" s="868" t="s">
        <v>548</v>
      </c>
    </row>
    <row r="31" spans="1:7" ht="41" customHeight="1">
      <c r="A31" s="482" t="s">
        <v>540</v>
      </c>
      <c r="B31" s="477"/>
      <c r="C31" s="483">
        <f>C14</f>
        <v>0</v>
      </c>
      <c r="D31" s="1862">
        <f>ROUNDDOWN(C31*1.1,0)</f>
        <v>0</v>
      </c>
      <c r="E31" s="1862">
        <f>C32-D31</f>
        <v>0</v>
      </c>
      <c r="F31" s="1862">
        <v>5000</v>
      </c>
      <c r="G31" s="1862">
        <f>IF(AND(B33&gt;=1.1,C33&gt;=1.1),E31*F31*12,0)</f>
        <v>0</v>
      </c>
    </row>
    <row r="32" spans="1:7" ht="30.65" customHeight="1">
      <c r="A32" s="458" t="s">
        <v>541</v>
      </c>
      <c r="B32" s="477"/>
      <c r="C32" s="477"/>
      <c r="D32" s="1863"/>
      <c r="E32" s="1863"/>
      <c r="F32" s="1863"/>
      <c r="G32" s="1863">
        <f t="shared" ref="G32" si="2">IF(D32&gt;0,IF(D33&gt;=0,D32*E32*F32,0),0)</f>
        <v>0</v>
      </c>
    </row>
    <row r="33" spans="1:7">
      <c r="A33" s="458" t="s">
        <v>200</v>
      </c>
      <c r="B33" s="779">
        <f>IF(OR(B31=0,B32=0),0,ROUNDDOWN(B32/B31,2))</f>
        <v>0</v>
      </c>
      <c r="C33" s="779">
        <f>IF(OR(C31=0,C32=0),0,ROUNDDOWN(C32/C31,2))</f>
        <v>0</v>
      </c>
      <c r="D33" s="459"/>
      <c r="E33" s="459"/>
      <c r="F33" s="459"/>
      <c r="G33" s="459"/>
    </row>
    <row r="34" spans="1:7">
      <c r="A34" s="455" t="s">
        <v>543</v>
      </c>
    </row>
  </sheetData>
  <sheetProtection password="BF98" sheet="1" objects="1" scenarios="1"/>
  <mergeCells count="7">
    <mergeCell ref="A6:G6"/>
    <mergeCell ref="A11:G11"/>
    <mergeCell ref="E31:E32"/>
    <mergeCell ref="F31:F32"/>
    <mergeCell ref="G31:G32"/>
    <mergeCell ref="D31:D32"/>
    <mergeCell ref="A29:G29"/>
  </mergeCells>
  <phoneticPr fontId="4"/>
  <conditionalFormatting sqref="B4">
    <cfRule type="expression" dxfId="82" priority="1">
      <formula>AND(G8&gt;0,G13&gt;0)</formula>
    </cfRule>
  </conditionalFormatting>
  <dataValidations count="1">
    <dataValidation imeMode="off" allowBlank="1" showInputMessage="1" showErrorMessage="1" sqref="B18:G21 B23:G25"/>
  </dataValidations>
  <pageMargins left="0.70866141732283472" right="0.70866141732283472" top="0.74803149606299213" bottom="0.74803149606299213" header="0.31496062992125984" footer="0.31496062992125984"/>
  <pageSetup paperSize="9" scale="57" orientation="portrait" r:id="rId1"/>
  <headerFooter>
    <oddHeader>&amp;R&amp;D　&amp;T</oddHeader>
  </headerFooter>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9"/>
  <sheetViews>
    <sheetView workbookViewId="0"/>
  </sheetViews>
  <sheetFormatPr defaultColWidth="8.90625" defaultRowHeight="30.75" customHeight="1"/>
  <cols>
    <col min="1" max="1" width="3.90625" style="793" customWidth="1"/>
    <col min="2" max="2" width="10.1796875" style="793" customWidth="1"/>
    <col min="3" max="3" width="16.36328125" style="793" customWidth="1"/>
    <col min="4" max="4" width="13.36328125" style="793" customWidth="1"/>
    <col min="5" max="5" width="12" style="793" customWidth="1"/>
    <col min="6" max="6" width="13.08984375" style="793" customWidth="1"/>
    <col min="7" max="7" width="14.36328125" style="793" customWidth="1"/>
    <col min="8" max="8" width="16.08984375" style="793" customWidth="1"/>
    <col min="9" max="9" width="14.36328125" style="793" customWidth="1"/>
    <col min="10" max="10" width="15.90625" style="793" customWidth="1"/>
    <col min="11" max="12" width="14.36328125" style="793" customWidth="1"/>
    <col min="13" max="13" width="20.6328125" style="793" customWidth="1"/>
    <col min="14" max="14" width="19.453125" style="793" customWidth="1"/>
    <col min="15" max="17" width="8.90625" style="793"/>
    <col min="18" max="18" width="4.1796875" style="793" customWidth="1"/>
    <col min="19" max="16384" width="8.90625" style="793"/>
  </cols>
  <sheetData>
    <row r="1" spans="1:18" s="455" customFormat="1" ht="18">
      <c r="R1" s="670" t="str">
        <f>"【施設名】"&amp;基本情報!$C$3</f>
        <v>【施設名】</v>
      </c>
    </row>
    <row r="2" spans="1:18" s="455" customFormat="1" ht="20">
      <c r="A2" s="456" t="s">
        <v>870</v>
      </c>
    </row>
    <row r="3" spans="1:18" ht="14">
      <c r="A3" s="792" t="s">
        <v>849</v>
      </c>
      <c r="D3" s="794"/>
      <c r="E3" s="794"/>
      <c r="F3" s="794"/>
      <c r="G3" s="794"/>
      <c r="H3" s="794"/>
      <c r="I3" s="794"/>
      <c r="J3" s="794"/>
      <c r="K3" s="794"/>
      <c r="L3" s="794"/>
    </row>
    <row r="4" spans="1:18" ht="39.9" customHeight="1">
      <c r="A4" s="1887" t="s">
        <v>848</v>
      </c>
      <c r="B4" s="1865"/>
      <c r="C4" s="1888"/>
      <c r="D4" s="1889"/>
      <c r="E4" s="1890"/>
      <c r="F4" s="795" t="s">
        <v>847</v>
      </c>
      <c r="G4" s="796" t="s">
        <v>846</v>
      </c>
      <c r="H4" s="795" t="s">
        <v>845</v>
      </c>
      <c r="I4" s="797" t="s">
        <v>844</v>
      </c>
      <c r="J4" s="1864" t="s">
        <v>843</v>
      </c>
      <c r="K4" s="1865"/>
      <c r="L4" s="821"/>
      <c r="M4" s="798" t="s">
        <v>842</v>
      </c>
      <c r="N4" s="799" t="s">
        <v>841</v>
      </c>
      <c r="O4" s="822"/>
      <c r="P4" s="799" t="s">
        <v>840</v>
      </c>
      <c r="Q4" s="822"/>
    </row>
    <row r="5" spans="1:18" ht="30.75" customHeight="1" thickBot="1">
      <c r="B5" s="800"/>
      <c r="C5" s="800"/>
      <c r="D5" s="801"/>
      <c r="E5" s="801"/>
      <c r="F5" s="801"/>
      <c r="G5" s="801"/>
      <c r="H5" s="801"/>
      <c r="I5" s="802"/>
      <c r="J5" s="801"/>
      <c r="K5" s="801"/>
      <c r="L5" s="802"/>
    </row>
    <row r="6" spans="1:18" ht="39.9" customHeight="1">
      <c r="A6" s="1866" t="s">
        <v>839</v>
      </c>
      <c r="B6" s="1869" t="s">
        <v>838</v>
      </c>
      <c r="C6" s="1871" t="s">
        <v>837</v>
      </c>
      <c r="D6" s="803" t="s">
        <v>836</v>
      </c>
      <c r="E6" s="804" t="s">
        <v>835</v>
      </c>
      <c r="F6" s="804" t="s">
        <v>834</v>
      </c>
      <c r="G6" s="804" t="s">
        <v>833</v>
      </c>
      <c r="H6" s="804" t="s">
        <v>832</v>
      </c>
      <c r="I6" s="804" t="s">
        <v>831</v>
      </c>
      <c r="J6" s="803" t="s">
        <v>830</v>
      </c>
      <c r="K6" s="803" t="s">
        <v>829</v>
      </c>
      <c r="L6" s="805" t="s">
        <v>828</v>
      </c>
      <c r="M6" s="806" t="s">
        <v>874</v>
      </c>
      <c r="N6" s="807"/>
      <c r="O6" s="807"/>
      <c r="P6" s="807"/>
    </row>
    <row r="7" spans="1:18" ht="30" customHeight="1">
      <c r="A7" s="1867"/>
      <c r="B7" s="1870"/>
      <c r="C7" s="1872"/>
      <c r="D7" s="808" t="s">
        <v>292</v>
      </c>
      <c r="E7" s="808" t="s">
        <v>293</v>
      </c>
      <c r="F7" s="809" t="s">
        <v>294</v>
      </c>
      <c r="G7" s="809" t="s">
        <v>331</v>
      </c>
      <c r="H7" s="809" t="s">
        <v>332</v>
      </c>
      <c r="I7" s="809" t="s">
        <v>333</v>
      </c>
      <c r="J7" s="808" t="s">
        <v>334</v>
      </c>
      <c r="K7" s="808" t="s">
        <v>335</v>
      </c>
      <c r="L7" s="800" t="s">
        <v>336</v>
      </c>
      <c r="M7" s="810" t="s">
        <v>827</v>
      </c>
      <c r="N7" s="807"/>
      <c r="O7" s="807"/>
      <c r="P7" s="807"/>
    </row>
    <row r="8" spans="1:18" ht="39.9" customHeight="1">
      <c r="A8" s="1867"/>
      <c r="B8" s="803" t="s">
        <v>826</v>
      </c>
      <c r="C8" s="798" t="s">
        <v>822</v>
      </c>
      <c r="D8" s="823"/>
      <c r="E8" s="823"/>
      <c r="F8" s="811"/>
      <c r="G8" s="823"/>
      <c r="H8" s="823"/>
      <c r="I8" s="823"/>
      <c r="J8" s="812">
        <v>110</v>
      </c>
      <c r="K8" s="823"/>
      <c r="L8" s="824"/>
      <c r="M8" s="813">
        <f>D8+E8+G8+H8+I8+J8-K8-L8</f>
        <v>110</v>
      </c>
      <c r="N8" s="814"/>
      <c r="O8" s="814"/>
      <c r="P8" s="814"/>
    </row>
    <row r="9" spans="1:18" ht="39.9" customHeight="1">
      <c r="A9" s="1867"/>
      <c r="B9" s="803" t="s">
        <v>825</v>
      </c>
      <c r="C9" s="798" t="s">
        <v>822</v>
      </c>
      <c r="D9" s="823"/>
      <c r="E9" s="823"/>
      <c r="F9" s="811"/>
      <c r="G9" s="823"/>
      <c r="H9" s="823"/>
      <c r="I9" s="823"/>
      <c r="J9" s="812">
        <v>110</v>
      </c>
      <c r="K9" s="823"/>
      <c r="L9" s="824"/>
      <c r="M9" s="813">
        <f>D9+E9+G9+H9+I9+J9-K9-L9</f>
        <v>110</v>
      </c>
      <c r="N9" s="814"/>
      <c r="O9" s="814"/>
      <c r="P9" s="814"/>
    </row>
    <row r="10" spans="1:18" ht="39.9" customHeight="1">
      <c r="A10" s="1867"/>
      <c r="B10" s="803" t="s">
        <v>824</v>
      </c>
      <c r="C10" s="798" t="s">
        <v>822</v>
      </c>
      <c r="D10" s="823"/>
      <c r="E10" s="823"/>
      <c r="F10" s="812"/>
      <c r="G10" s="823"/>
      <c r="H10" s="823"/>
      <c r="I10" s="823"/>
      <c r="J10" s="812">
        <v>110</v>
      </c>
      <c r="K10" s="823"/>
      <c r="L10" s="824"/>
      <c r="M10" s="813">
        <f>D10+E10+F10+G10+H10+I10+J10-K10-L10</f>
        <v>110</v>
      </c>
      <c r="N10" s="814"/>
      <c r="O10" s="814"/>
      <c r="P10" s="814"/>
    </row>
    <row r="11" spans="1:18" ht="39.9" customHeight="1" thickBot="1">
      <c r="A11" s="1868"/>
      <c r="B11" s="798" t="s">
        <v>823</v>
      </c>
      <c r="C11" s="798" t="s">
        <v>822</v>
      </c>
      <c r="D11" s="823"/>
      <c r="E11" s="823"/>
      <c r="F11" s="811"/>
      <c r="G11" s="823"/>
      <c r="H11" s="823"/>
      <c r="I11" s="823"/>
      <c r="J11" s="812">
        <v>110</v>
      </c>
      <c r="K11" s="823"/>
      <c r="L11" s="824"/>
      <c r="M11" s="815">
        <f>D11+E11+G11+H11+I11+J11-K11-L11</f>
        <v>110</v>
      </c>
      <c r="N11" s="814"/>
      <c r="O11" s="814"/>
      <c r="P11" s="814"/>
    </row>
    <row r="12" spans="1:18" ht="30.75" customHeight="1" thickBot="1">
      <c r="B12" s="794"/>
      <c r="C12" s="794"/>
      <c r="D12" s="794"/>
      <c r="E12" s="794"/>
      <c r="F12" s="794"/>
      <c r="G12" s="794"/>
      <c r="H12" s="794"/>
      <c r="I12" s="794"/>
      <c r="J12" s="794"/>
      <c r="K12" s="794"/>
      <c r="L12" s="794"/>
      <c r="N12" s="816"/>
    </row>
    <row r="13" spans="1:18" ht="39.9" customHeight="1">
      <c r="A13" s="1866" t="s">
        <v>821</v>
      </c>
      <c r="B13" s="1873" t="s">
        <v>875</v>
      </c>
      <c r="C13" s="1873"/>
      <c r="D13" s="1874"/>
      <c r="E13" s="1875" t="s">
        <v>876</v>
      </c>
      <c r="F13" s="1875"/>
      <c r="G13" s="1875" t="s">
        <v>877</v>
      </c>
      <c r="H13" s="1875"/>
      <c r="I13" s="1875" t="s">
        <v>878</v>
      </c>
      <c r="J13" s="1876"/>
      <c r="K13" s="1877" t="s">
        <v>872</v>
      </c>
      <c r="L13" s="1878"/>
      <c r="M13" s="817" t="s">
        <v>820</v>
      </c>
      <c r="N13" s="818"/>
    </row>
    <row r="14" spans="1:18" ht="39.9" customHeight="1" thickBot="1">
      <c r="A14" s="1868"/>
      <c r="B14" s="1879"/>
      <c r="C14" s="1879"/>
      <c r="D14" s="1879"/>
      <c r="E14" s="1879"/>
      <c r="F14" s="1879"/>
      <c r="G14" s="1879"/>
      <c r="H14" s="1879"/>
      <c r="I14" s="1879"/>
      <c r="J14" s="1879"/>
      <c r="K14" s="1880">
        <f>ROUNDDOWN((48780*O4+6100*Q4),0)</f>
        <v>0</v>
      </c>
      <c r="L14" s="1880"/>
      <c r="M14" s="819">
        <f>SUM(B14:L14)</f>
        <v>0</v>
      </c>
      <c r="N14" s="820"/>
    </row>
    <row r="15" spans="1:18" ht="13"/>
    <row r="16" spans="1:18" ht="13">
      <c r="B16" s="780"/>
      <c r="C16" s="781"/>
      <c r="D16" s="790" t="s">
        <v>873</v>
      </c>
      <c r="E16" s="782" t="s">
        <v>850</v>
      </c>
      <c r="F16" s="782" t="s">
        <v>854</v>
      </c>
    </row>
    <row r="17" spans="2:6" ht="30.75" customHeight="1">
      <c r="B17" s="783"/>
      <c r="C17" s="784" t="s">
        <v>851</v>
      </c>
      <c r="D17" s="785" t="s">
        <v>852</v>
      </c>
      <c r="E17" s="785" t="s">
        <v>853</v>
      </c>
      <c r="F17" s="785" t="s">
        <v>871</v>
      </c>
    </row>
    <row r="18" spans="2:6" ht="13">
      <c r="B18" s="1891" t="s">
        <v>855</v>
      </c>
      <c r="C18" s="1881" t="s">
        <v>856</v>
      </c>
      <c r="D18" s="1883">
        <f>M8</f>
        <v>110</v>
      </c>
      <c r="E18" s="1885">
        <f>初日在籍児童数!P22</f>
        <v>0</v>
      </c>
      <c r="F18" s="1885">
        <f>+D18*E18</f>
        <v>0</v>
      </c>
    </row>
    <row r="19" spans="2:6" ht="13">
      <c r="B19" s="1892"/>
      <c r="C19" s="1882"/>
      <c r="D19" s="1884"/>
      <c r="E19" s="1886"/>
      <c r="F19" s="1886"/>
    </row>
    <row r="20" spans="2:6" ht="13">
      <c r="B20" s="1892"/>
      <c r="C20" s="1881" t="s">
        <v>857</v>
      </c>
      <c r="D20" s="1883">
        <f>M9</f>
        <v>110</v>
      </c>
      <c r="E20" s="1885">
        <f>初日在籍児童数!P23</f>
        <v>0</v>
      </c>
      <c r="F20" s="1885">
        <f>+D20*E20</f>
        <v>0</v>
      </c>
    </row>
    <row r="21" spans="2:6" ht="13">
      <c r="B21" s="1892"/>
      <c r="C21" s="1882"/>
      <c r="D21" s="1884"/>
      <c r="E21" s="1886"/>
      <c r="F21" s="1886"/>
    </row>
    <row r="22" spans="2:6" ht="13">
      <c r="B22" s="1892"/>
      <c r="C22" s="1881" t="s">
        <v>858</v>
      </c>
      <c r="D22" s="1885">
        <f>D20</f>
        <v>110</v>
      </c>
      <c r="E22" s="1885">
        <f>初日在籍児童数!P24</f>
        <v>0</v>
      </c>
      <c r="F22" s="1885">
        <f>+D22*E22</f>
        <v>0</v>
      </c>
    </row>
    <row r="23" spans="2:6" ht="13">
      <c r="B23" s="1893"/>
      <c r="C23" s="1882"/>
      <c r="D23" s="1886"/>
      <c r="E23" s="1886"/>
      <c r="F23" s="1886"/>
    </row>
    <row r="24" spans="2:6" ht="13">
      <c r="B24" s="1891" t="s">
        <v>859</v>
      </c>
      <c r="C24" s="1881" t="s">
        <v>860</v>
      </c>
      <c r="D24" s="1894">
        <f>M10</f>
        <v>110</v>
      </c>
      <c r="E24" s="1894">
        <f>初日在籍児童数!P26</f>
        <v>0</v>
      </c>
      <c r="F24" s="1894">
        <f>+D24*E24</f>
        <v>0</v>
      </c>
    </row>
    <row r="25" spans="2:6" ht="13">
      <c r="B25" s="1892"/>
      <c r="C25" s="1882"/>
      <c r="D25" s="1895"/>
      <c r="E25" s="1895"/>
      <c r="F25" s="1895"/>
    </row>
    <row r="26" spans="2:6" ht="13">
      <c r="B26" s="1892"/>
      <c r="C26" s="1881" t="s">
        <v>861</v>
      </c>
      <c r="D26" s="1894">
        <f>M11</f>
        <v>110</v>
      </c>
      <c r="E26" s="1894">
        <f>初日在籍児童数!P27</f>
        <v>0</v>
      </c>
      <c r="F26" s="1894">
        <f>+D26*E26</f>
        <v>0</v>
      </c>
    </row>
    <row r="27" spans="2:6" ht="13">
      <c r="B27" s="1892"/>
      <c r="C27" s="1882"/>
      <c r="D27" s="1895"/>
      <c r="E27" s="1895"/>
      <c r="F27" s="1895"/>
    </row>
    <row r="28" spans="2:6" ht="13">
      <c r="B28" s="1892"/>
      <c r="C28" s="1881" t="s">
        <v>862</v>
      </c>
      <c r="D28" s="1894">
        <f>D26</f>
        <v>110</v>
      </c>
      <c r="E28" s="1894">
        <f>初日在籍児童数!P28</f>
        <v>0</v>
      </c>
      <c r="F28" s="1894">
        <f>+D28*E28</f>
        <v>0</v>
      </c>
    </row>
    <row r="29" spans="2:6" ht="13">
      <c r="B29" s="1893"/>
      <c r="C29" s="1882"/>
      <c r="D29" s="1895"/>
      <c r="E29" s="1895"/>
      <c r="F29" s="1895"/>
    </row>
    <row r="30" spans="2:6" ht="13">
      <c r="B30" s="1891" t="s">
        <v>863</v>
      </c>
      <c r="C30" s="786" t="s">
        <v>864</v>
      </c>
      <c r="D30" s="788"/>
      <c r="E30" s="788">
        <f>初日在籍児童数!P29</f>
        <v>0</v>
      </c>
      <c r="F30" s="788">
        <f>+D30*E30</f>
        <v>0</v>
      </c>
    </row>
    <row r="31" spans="2:6" ht="13">
      <c r="B31" s="1892"/>
      <c r="C31" s="786" t="s">
        <v>865</v>
      </c>
      <c r="D31" s="788"/>
      <c r="E31" s="788">
        <f>初日在籍児童数!P30</f>
        <v>0</v>
      </c>
      <c r="F31" s="788">
        <f>+D31*E31</f>
        <v>0</v>
      </c>
    </row>
    <row r="32" spans="2:6" ht="13">
      <c r="B32" s="1892"/>
      <c r="C32" s="787" t="s">
        <v>866</v>
      </c>
      <c r="D32" s="788"/>
      <c r="E32" s="788">
        <f>初日在籍児童数!P31</f>
        <v>0</v>
      </c>
      <c r="F32" s="788">
        <f>+D32*E32</f>
        <v>0</v>
      </c>
    </row>
    <row r="33" spans="2:6" ht="13">
      <c r="B33" s="1893"/>
      <c r="C33" s="787" t="s">
        <v>867</v>
      </c>
      <c r="D33" s="788">
        <f>D32</f>
        <v>0</v>
      </c>
      <c r="E33" s="788">
        <f>初日在籍児童数!P32</f>
        <v>0</v>
      </c>
      <c r="F33" s="788">
        <f>+D33*E33</f>
        <v>0</v>
      </c>
    </row>
    <row r="34" spans="2:6" ht="13">
      <c r="B34" s="1899" t="s">
        <v>868</v>
      </c>
      <c r="C34" s="1899"/>
      <c r="D34" s="789"/>
      <c r="E34" s="788">
        <f>SUM(E18:E33)</f>
        <v>0</v>
      </c>
      <c r="F34" s="788">
        <f>SUM(F18:F33)</f>
        <v>0</v>
      </c>
    </row>
    <row r="35" spans="2:6" ht="13">
      <c r="B35" s="1899" t="s">
        <v>869</v>
      </c>
      <c r="C35" s="1899"/>
      <c r="D35" s="1904"/>
      <c r="E35" s="1904"/>
      <c r="F35" s="1894">
        <f>M14</f>
        <v>0</v>
      </c>
    </row>
    <row r="36" spans="2:6" ht="13.5" thickBot="1">
      <c r="B36" s="1881"/>
      <c r="C36" s="1881"/>
      <c r="D36" s="1905"/>
      <c r="E36" s="1905"/>
      <c r="F36" s="1896"/>
    </row>
    <row r="37" spans="2:6" ht="13">
      <c r="B37" s="1900" t="s">
        <v>885</v>
      </c>
      <c r="C37" s="1901"/>
      <c r="D37" s="1906"/>
      <c r="E37" s="1906"/>
      <c r="F37" s="1897">
        <f>F34+F35</f>
        <v>0</v>
      </c>
    </row>
    <row r="38" spans="2:6" ht="13.5" thickBot="1">
      <c r="B38" s="1902"/>
      <c r="C38" s="1903"/>
      <c r="D38" s="1907"/>
      <c r="E38" s="1907"/>
      <c r="F38" s="1898"/>
    </row>
    <row r="39" spans="2:6" ht="22.25" customHeight="1"/>
  </sheetData>
  <sheetProtection password="D917" sheet="1" objects="1" scenarios="1"/>
  <mergeCells count="53">
    <mergeCell ref="F35:F36"/>
    <mergeCell ref="F37:F38"/>
    <mergeCell ref="B34:C34"/>
    <mergeCell ref="B35:C36"/>
    <mergeCell ref="B37:C38"/>
    <mergeCell ref="D35:D36"/>
    <mergeCell ref="E35:E36"/>
    <mergeCell ref="D37:D38"/>
    <mergeCell ref="E37:E38"/>
    <mergeCell ref="F18:F19"/>
    <mergeCell ref="F20:F21"/>
    <mergeCell ref="F22:F23"/>
    <mergeCell ref="B24:B29"/>
    <mergeCell ref="F24:F25"/>
    <mergeCell ref="F26:F27"/>
    <mergeCell ref="F28:F29"/>
    <mergeCell ref="C22:C23"/>
    <mergeCell ref="D22:D23"/>
    <mergeCell ref="E22:E23"/>
    <mergeCell ref="C24:C25"/>
    <mergeCell ref="D24:D25"/>
    <mergeCell ref="E24:E25"/>
    <mergeCell ref="C18:C19"/>
    <mergeCell ref="D18:D19"/>
    <mergeCell ref="E18:E19"/>
    <mergeCell ref="B30:B33"/>
    <mergeCell ref="D26:D27"/>
    <mergeCell ref="E26:E27"/>
    <mergeCell ref="C28:C29"/>
    <mergeCell ref="D28:D29"/>
    <mergeCell ref="E28:E29"/>
    <mergeCell ref="C26:C27"/>
    <mergeCell ref="C20:C21"/>
    <mergeCell ref="D20:D21"/>
    <mergeCell ref="E20:E21"/>
    <mergeCell ref="A4:B4"/>
    <mergeCell ref="C4:E4"/>
    <mergeCell ref="B18:B23"/>
    <mergeCell ref="J4:K4"/>
    <mergeCell ref="A6:A11"/>
    <mergeCell ref="B6:B7"/>
    <mergeCell ref="C6:C7"/>
    <mergeCell ref="A13:A14"/>
    <mergeCell ref="B13:D13"/>
    <mergeCell ref="E13:F13"/>
    <mergeCell ref="G13:H13"/>
    <mergeCell ref="I13:J13"/>
    <mergeCell ref="K13:L13"/>
    <mergeCell ref="B14:D14"/>
    <mergeCell ref="E14:F14"/>
    <mergeCell ref="G14:H14"/>
    <mergeCell ref="I14:J14"/>
    <mergeCell ref="K14:L14"/>
  </mergeCells>
  <phoneticPr fontId="4"/>
  <pageMargins left="0.31496062992125984" right="0.47244094488188981" top="0.98425196850393704" bottom="0.98425196850393704" header="0.51181102362204722" footer="0.51181102362204722"/>
  <pageSetup paperSize="9" scale="61" fitToHeight="0" orientation="landscape" verticalDpi="200" r:id="rId1"/>
  <headerFooter alignWithMargins="0"/>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tabColor rgb="FFFFFF00"/>
  </sheetPr>
  <dimension ref="A1:M76"/>
  <sheetViews>
    <sheetView view="pageBreakPreview" topLeftCell="A58" zoomScale="85" zoomScaleNormal="100" zoomScaleSheetLayoutView="85" workbookViewId="0">
      <selection activeCell="B2" sqref="B2"/>
    </sheetView>
  </sheetViews>
  <sheetFormatPr defaultColWidth="8.90625" defaultRowHeight="18"/>
  <cols>
    <col min="1" max="1" width="21.6328125" style="421" customWidth="1"/>
    <col min="2" max="2" width="18.6328125" style="421" customWidth="1"/>
    <col min="3" max="3" width="14.08984375" style="421" customWidth="1"/>
    <col min="4" max="4" width="13.453125" style="421" customWidth="1"/>
    <col min="5" max="5" width="15.08984375" style="421" customWidth="1"/>
    <col min="6" max="6" width="17.453125" style="421" customWidth="1"/>
    <col min="7" max="7" width="15.54296875" style="421" customWidth="1"/>
    <col min="8" max="8" width="12.54296875" style="421" customWidth="1"/>
    <col min="9" max="9" width="13.90625" style="421" customWidth="1"/>
    <col min="10" max="10" width="14.08984375" style="421" customWidth="1"/>
    <col min="11" max="11" width="15.1796875" style="421" customWidth="1"/>
    <col min="12" max="12" width="12.36328125" style="421" customWidth="1"/>
    <col min="13" max="13" width="11.1796875" style="421" customWidth="1"/>
    <col min="14" max="16384" width="8.90625" style="421"/>
  </cols>
  <sheetData>
    <row r="1" spans="1:9">
      <c r="I1" s="437" t="str">
        <f>"【施設名】"&amp;基本情報!$C$3</f>
        <v>【施設名】</v>
      </c>
    </row>
    <row r="2" spans="1:9" ht="20.5" thickBot="1">
      <c r="A2" s="451" t="s">
        <v>478</v>
      </c>
    </row>
    <row r="3" spans="1:9" ht="81.650000000000006" customHeight="1">
      <c r="A3" s="439" t="s">
        <v>275</v>
      </c>
      <c r="B3" s="440" t="s">
        <v>978</v>
      </c>
      <c r="C3" s="440" t="s">
        <v>977</v>
      </c>
      <c r="D3" s="440" t="s">
        <v>560</v>
      </c>
      <c r="E3" s="441" t="s">
        <v>558</v>
      </c>
      <c r="F3" s="486" t="s">
        <v>561</v>
      </c>
      <c r="G3" s="1913" t="s">
        <v>806</v>
      </c>
      <c r="H3" s="1914"/>
      <c r="I3" s="1915"/>
    </row>
    <row r="4" spans="1:9" ht="18" customHeight="1">
      <c r="A4" s="443" t="s">
        <v>353</v>
      </c>
      <c r="B4" s="444">
        <f>F32</f>
        <v>0</v>
      </c>
      <c r="C4" s="445"/>
      <c r="D4" s="445"/>
      <c r="E4" s="487"/>
      <c r="F4" s="488"/>
      <c r="G4" s="1919"/>
      <c r="H4" s="1920"/>
      <c r="I4" s="1921"/>
    </row>
    <row r="5" spans="1:9" ht="18" customHeight="1">
      <c r="A5" s="443" t="s">
        <v>1359</v>
      </c>
      <c r="B5" s="444">
        <f>IF(A40="令和5年度新規施設",E57,IF(A40="既存施設",K57,0))</f>
        <v>0</v>
      </c>
      <c r="C5" s="445"/>
      <c r="D5" s="445"/>
      <c r="E5" s="487"/>
      <c r="F5" s="488"/>
      <c r="G5" s="1919"/>
      <c r="H5" s="1920"/>
      <c r="I5" s="1921"/>
    </row>
    <row r="6" spans="1:9" ht="18" customHeight="1">
      <c r="A6" s="443" t="s">
        <v>284</v>
      </c>
      <c r="B6" s="444">
        <f>F39</f>
        <v>0</v>
      </c>
      <c r="C6" s="445"/>
      <c r="D6" s="445"/>
      <c r="E6" s="489"/>
      <c r="F6" s="488"/>
      <c r="G6" s="1919"/>
      <c r="H6" s="1920"/>
      <c r="I6" s="1921"/>
    </row>
    <row r="7" spans="1:9" ht="18.5" thickBot="1">
      <c r="A7" s="447" t="s">
        <v>274</v>
      </c>
      <c r="B7" s="448">
        <f>SUM(B4:B6)</f>
        <v>0</v>
      </c>
      <c r="C7" s="448">
        <f>E75</f>
        <v>0</v>
      </c>
      <c r="D7" s="448">
        <f>B7-C7</f>
        <v>0</v>
      </c>
      <c r="E7" s="448">
        <f>E14</f>
        <v>0</v>
      </c>
      <c r="F7" s="449">
        <f>F75</f>
        <v>0</v>
      </c>
      <c r="G7" s="1916">
        <f>IF(D7&lt;0,0,IF(D7&lt;E7,D7,IF(E7&lt;D7,E7+F7,0)))</f>
        <v>0</v>
      </c>
      <c r="H7" s="1917"/>
      <c r="I7" s="1918"/>
    </row>
    <row r="9" spans="1:9">
      <c r="A9" s="421" t="s">
        <v>611</v>
      </c>
    </row>
    <row r="10" spans="1:9">
      <c r="A10" s="421" t="s">
        <v>553</v>
      </c>
    </row>
    <row r="11" spans="1:9" ht="18.649999999999999" customHeight="1">
      <c r="A11" s="270"/>
      <c r="B11" s="1926" t="s">
        <v>231</v>
      </c>
      <c r="C11" s="1927"/>
      <c r="D11" s="1928"/>
      <c r="E11" s="1080">
        <f>IF(基本情報!C4="事業所内保育事業（定員20人以上）",276000,300000)</f>
        <v>300000</v>
      </c>
      <c r="F11" s="1922" t="str">
        <f>IF(AND(A11="",A12="",A13=""),"申請する場合、必ずいずれかの実施区分に「○」を入力してください！","")</f>
        <v>申請する場合、必ずいずれかの実施区分に「○」を入力してください！</v>
      </c>
      <c r="G11" s="1923"/>
    </row>
    <row r="12" spans="1:9" ht="18.649999999999999" customHeight="1">
      <c r="A12" s="270"/>
      <c r="B12" s="1926" t="s">
        <v>232</v>
      </c>
      <c r="C12" s="1927"/>
      <c r="D12" s="1928"/>
      <c r="E12" s="763">
        <f>IF(基本情報!C4="小規模保育事業A",1338000,IF(基本情報!C4="事業所内保育事業（定員20人以上）",1533000,1667000))</f>
        <v>1667000</v>
      </c>
      <c r="F12" s="1922"/>
      <c r="G12" s="1923"/>
    </row>
    <row r="13" spans="1:9" ht="18.649999999999999" customHeight="1">
      <c r="A13" s="270"/>
      <c r="B13" s="1926" t="s">
        <v>233</v>
      </c>
      <c r="C13" s="1927"/>
      <c r="D13" s="1928"/>
      <c r="E13" s="763">
        <f>IF(基本情報!C4="小規模保育事業A",1662000,IF(基本情報!C4="事業所内保育事業（定員20人以上）",2428000,2640000))</f>
        <v>2640000</v>
      </c>
      <c r="F13" s="1922"/>
      <c r="G13" s="1923"/>
    </row>
    <row r="14" spans="1:9" ht="18.649999999999999" customHeight="1">
      <c r="A14" s="1929" t="s">
        <v>556</v>
      </c>
      <c r="B14" s="1929"/>
      <c r="C14" s="1929"/>
      <c r="D14" s="1929"/>
      <c r="E14" s="867">
        <f>IF(COUNTA(A11:A13)&gt;=2,0,IF(A11&lt;&gt;"",E11,IF(A12&lt;&gt;"",E12,IF(A13&lt;&gt;"",E13,0))))</f>
        <v>0</v>
      </c>
    </row>
    <row r="15" spans="1:9" ht="18.649999999999999" customHeight="1">
      <c r="A15" s="421" t="s">
        <v>496</v>
      </c>
    </row>
    <row r="16" spans="1:9" s="453" customFormat="1" ht="19.5" customHeight="1">
      <c r="A16" s="453" t="s">
        <v>354</v>
      </c>
    </row>
    <row r="17" spans="1:7" s="453" customFormat="1" ht="19.5" customHeight="1">
      <c r="A17" s="880" t="s">
        <v>480</v>
      </c>
      <c r="B17" s="880" t="s">
        <v>555</v>
      </c>
      <c r="C17" s="852" t="s">
        <v>228</v>
      </c>
      <c r="D17" s="852" t="s">
        <v>639</v>
      </c>
      <c r="E17" s="880" t="s">
        <v>640</v>
      </c>
      <c r="F17" s="880" t="s">
        <v>641</v>
      </c>
    </row>
    <row r="18" spans="1:7" s="453" customFormat="1" ht="19.5" customHeight="1">
      <c r="A18" s="420"/>
      <c r="B18" s="900" t="str">
        <f>IF(A18="","",VLOOKUP(A18,給与!$A:$AC,2,FALSE))</f>
        <v/>
      </c>
      <c r="C18" s="901" t="str">
        <f>IF(A18="","",VLOOKUP(A18,給与!$A:$AC,3,FALSE))</f>
        <v/>
      </c>
      <c r="D18" s="902"/>
      <c r="E18" s="903"/>
      <c r="F18" s="1057">
        <f>ROUND(D18*E18,0)</f>
        <v>0</v>
      </c>
      <c r="G18" s="680"/>
    </row>
    <row r="19" spans="1:7" s="453" customFormat="1" ht="19.5" customHeight="1">
      <c r="A19" s="420"/>
      <c r="B19" s="900" t="str">
        <f>IF(A19="","",VLOOKUP(A19,給与!$A:$AC,2,FALSE))</f>
        <v/>
      </c>
      <c r="C19" s="901" t="str">
        <f>IF(A19="","",VLOOKUP(A19,給与!$A:$AC,3,FALSE))</f>
        <v/>
      </c>
      <c r="D19" s="902"/>
      <c r="E19" s="903"/>
      <c r="F19" s="1057">
        <f t="shared" ref="F19:F31" si="0">ROUND(D19*E19,0)</f>
        <v>0</v>
      </c>
    </row>
    <row r="20" spans="1:7" s="453" customFormat="1" ht="19.5" customHeight="1">
      <c r="A20" s="420"/>
      <c r="B20" s="900" t="str">
        <f>IF(A20="","",VLOOKUP(A20,給与!$A:$AC,2,FALSE))</f>
        <v/>
      </c>
      <c r="C20" s="901" t="str">
        <f>IF(A20="","",VLOOKUP(A20,給与!$A:$AC,3,FALSE))</f>
        <v/>
      </c>
      <c r="D20" s="902"/>
      <c r="E20" s="903"/>
      <c r="F20" s="1057">
        <f t="shared" si="0"/>
        <v>0</v>
      </c>
    </row>
    <row r="21" spans="1:7" s="453" customFormat="1" ht="19.5" customHeight="1">
      <c r="A21" s="420"/>
      <c r="B21" s="900" t="str">
        <f>IF(A21="","",VLOOKUP(A21,給与!$A:$AC,2,FALSE))</f>
        <v/>
      </c>
      <c r="C21" s="901" t="str">
        <f>IF(A21="","",VLOOKUP(A21,給与!$A:$AC,3,FALSE))</f>
        <v/>
      </c>
      <c r="D21" s="902"/>
      <c r="E21" s="903"/>
      <c r="F21" s="1057">
        <f t="shared" si="0"/>
        <v>0</v>
      </c>
    </row>
    <row r="22" spans="1:7" s="453" customFormat="1" ht="19.5" customHeight="1">
      <c r="A22" s="420"/>
      <c r="B22" s="900" t="str">
        <f>IF(A22="","",VLOOKUP(A22,給与!$A:$AC,2,FALSE))</f>
        <v/>
      </c>
      <c r="C22" s="901" t="str">
        <f>IF(A22="","",VLOOKUP(A22,給与!$A:$AC,3,FALSE))</f>
        <v/>
      </c>
      <c r="D22" s="902"/>
      <c r="E22" s="903"/>
      <c r="F22" s="1057">
        <f t="shared" si="0"/>
        <v>0</v>
      </c>
    </row>
    <row r="23" spans="1:7" s="453" customFormat="1" ht="19.5" customHeight="1">
      <c r="A23" s="420"/>
      <c r="B23" s="900" t="str">
        <f>IF(A23="","",VLOOKUP(A23,給与!$A:$AC,2,FALSE))</f>
        <v/>
      </c>
      <c r="C23" s="901" t="str">
        <f>IF(A23="","",VLOOKUP(A23,給与!$A:$AC,3,FALSE))</f>
        <v/>
      </c>
      <c r="D23" s="902"/>
      <c r="E23" s="903"/>
      <c r="F23" s="1057">
        <f t="shared" si="0"/>
        <v>0</v>
      </c>
    </row>
    <row r="24" spans="1:7" s="453" customFormat="1" ht="19.5" customHeight="1">
      <c r="A24" s="420"/>
      <c r="B24" s="900" t="str">
        <f>IF(A24="","",VLOOKUP(A24,給与!$A:$AC,2,FALSE))</f>
        <v/>
      </c>
      <c r="C24" s="901" t="str">
        <f>IF(A24="","",VLOOKUP(A24,給与!$A:$AC,3,FALSE))</f>
        <v/>
      </c>
      <c r="D24" s="902"/>
      <c r="E24" s="903"/>
      <c r="F24" s="1057">
        <f t="shared" si="0"/>
        <v>0</v>
      </c>
    </row>
    <row r="25" spans="1:7" s="453" customFormat="1" ht="19.5" customHeight="1">
      <c r="A25" s="420"/>
      <c r="B25" s="900" t="str">
        <f>IF(A25="","",VLOOKUP(A25,給与!$A:$AC,2,FALSE))</f>
        <v/>
      </c>
      <c r="C25" s="901" t="str">
        <f>IF(A25="","",VLOOKUP(A25,給与!$A:$AC,3,FALSE))</f>
        <v/>
      </c>
      <c r="D25" s="902"/>
      <c r="E25" s="903"/>
      <c r="F25" s="1057">
        <f t="shared" si="0"/>
        <v>0</v>
      </c>
    </row>
    <row r="26" spans="1:7" s="453" customFormat="1" ht="19.5" customHeight="1">
      <c r="A26" s="420"/>
      <c r="B26" s="900" t="str">
        <f>IF(A26="","",VLOOKUP(A26,給与!$A:$AC,2,FALSE))</f>
        <v/>
      </c>
      <c r="C26" s="901" t="str">
        <f>IF(A26="","",VLOOKUP(A26,給与!$A:$AC,3,FALSE))</f>
        <v/>
      </c>
      <c r="D26" s="902"/>
      <c r="E26" s="903"/>
      <c r="F26" s="1057">
        <f t="shared" si="0"/>
        <v>0</v>
      </c>
    </row>
    <row r="27" spans="1:7" s="453" customFormat="1" ht="19.5" customHeight="1">
      <c r="A27" s="420"/>
      <c r="B27" s="900" t="str">
        <f>IF(A27="","",VLOOKUP(A27,給与!$A:$AC,2,FALSE))</f>
        <v/>
      </c>
      <c r="C27" s="901" t="str">
        <f>IF(A27="","",VLOOKUP(A27,給与!$A:$AC,3,FALSE))</f>
        <v/>
      </c>
      <c r="D27" s="902"/>
      <c r="E27" s="903"/>
      <c r="F27" s="1057">
        <f t="shared" si="0"/>
        <v>0</v>
      </c>
    </row>
    <row r="28" spans="1:7" s="453" customFormat="1" ht="19.5" customHeight="1">
      <c r="A28" s="420"/>
      <c r="B28" s="900" t="str">
        <f>IF(A28="","",VLOOKUP(A28,給与!$A:$AC,2,FALSE))</f>
        <v/>
      </c>
      <c r="C28" s="901" t="str">
        <f>IF(A28="","",VLOOKUP(A28,給与!$A:$AC,3,FALSE))</f>
        <v/>
      </c>
      <c r="D28" s="902"/>
      <c r="E28" s="903"/>
      <c r="F28" s="1057">
        <f t="shared" si="0"/>
        <v>0</v>
      </c>
    </row>
    <row r="29" spans="1:7" s="453" customFormat="1" ht="19.5" customHeight="1">
      <c r="A29" s="420"/>
      <c r="B29" s="900" t="str">
        <f>IF(A29="","",VLOOKUP(A29,給与!$A:$AC,2,FALSE))</f>
        <v/>
      </c>
      <c r="C29" s="901" t="str">
        <f>IF(A29="","",VLOOKUP(A29,給与!$A:$AC,3,FALSE))</f>
        <v/>
      </c>
      <c r="D29" s="902"/>
      <c r="E29" s="903"/>
      <c r="F29" s="1057">
        <f t="shared" si="0"/>
        <v>0</v>
      </c>
    </row>
    <row r="30" spans="1:7" s="453" customFormat="1" ht="19.5" customHeight="1">
      <c r="A30" s="420"/>
      <c r="B30" s="900" t="str">
        <f>IF(A30="","",VLOOKUP(A30,給与!$A:$AC,2,FALSE))</f>
        <v/>
      </c>
      <c r="C30" s="901" t="str">
        <f>IF(A30="","",VLOOKUP(A30,給与!$A:$AC,3,FALSE))</f>
        <v/>
      </c>
      <c r="D30" s="902"/>
      <c r="E30" s="903"/>
      <c r="F30" s="1057">
        <f t="shared" si="0"/>
        <v>0</v>
      </c>
    </row>
    <row r="31" spans="1:7" s="453" customFormat="1" ht="19.5" customHeight="1">
      <c r="A31" s="420"/>
      <c r="B31" s="900" t="str">
        <f>IF(A31="","",VLOOKUP(A31,給与!$A:$AC,2,FALSE))</f>
        <v/>
      </c>
      <c r="C31" s="901" t="str">
        <f>IF(A31="","",VLOOKUP(A31,給与!$A:$AC,3,FALSE))</f>
        <v/>
      </c>
      <c r="D31" s="902"/>
      <c r="E31" s="903"/>
      <c r="F31" s="1057">
        <f t="shared" si="0"/>
        <v>0</v>
      </c>
    </row>
    <row r="32" spans="1:7" s="453" customFormat="1" ht="19.5" customHeight="1">
      <c r="A32" s="1558" t="s">
        <v>886</v>
      </c>
      <c r="B32" s="1559"/>
      <c r="C32" s="1559"/>
      <c r="D32" s="1560"/>
      <c r="E32" s="772"/>
      <c r="F32" s="897">
        <f>SUM(F18:F31)</f>
        <v>0</v>
      </c>
    </row>
    <row r="33" spans="1:13" s="453" customFormat="1" ht="19.5" customHeight="1"/>
    <row r="34" spans="1:13" s="453" customFormat="1" ht="19.5" customHeight="1">
      <c r="A34" s="588"/>
      <c r="B34" s="588"/>
      <c r="C34" s="588"/>
      <c r="D34" s="588"/>
      <c r="E34" s="1223" t="s">
        <v>281</v>
      </c>
      <c r="F34" s="1244"/>
      <c r="G34" s="1224"/>
      <c r="H34" s="1224"/>
      <c r="I34" s="1224"/>
    </row>
    <row r="35" spans="1:13" s="453" customFormat="1">
      <c r="A35" s="588"/>
      <c r="B35" s="588"/>
      <c r="C35" s="588"/>
      <c r="D35" s="588"/>
      <c r="E35" s="491" t="s">
        <v>230</v>
      </c>
      <c r="F35" s="492" t="s">
        <v>0</v>
      </c>
      <c r="G35" s="1244" t="s">
        <v>557</v>
      </c>
      <c r="H35" s="1224"/>
      <c r="I35" s="1224"/>
    </row>
    <row r="36" spans="1:13" s="453" customFormat="1" ht="31.75" customHeight="1">
      <c r="A36" s="588"/>
      <c r="B36" s="588"/>
      <c r="C36" s="588"/>
      <c r="D36" s="588"/>
      <c r="E36" s="1273" t="s">
        <v>229</v>
      </c>
      <c r="F36" s="679"/>
      <c r="G36" s="1224" t="s">
        <v>810</v>
      </c>
      <c r="H36" s="1224"/>
      <c r="I36" s="1224"/>
    </row>
    <row r="37" spans="1:13" s="453" customFormat="1" ht="21.65" customHeight="1">
      <c r="E37" s="659"/>
      <c r="F37" s="725"/>
      <c r="G37" s="1924" t="s">
        <v>809</v>
      </c>
      <c r="H37" s="1925"/>
      <c r="I37" s="1925"/>
    </row>
    <row r="38" spans="1:13" s="453" customFormat="1" ht="25.75" customHeight="1">
      <c r="A38" s="490" t="s">
        <v>1349</v>
      </c>
      <c r="E38" s="659"/>
      <c r="F38" s="725"/>
      <c r="G38" s="1924"/>
      <c r="H38" s="1925"/>
      <c r="I38" s="1925"/>
    </row>
    <row r="39" spans="1:13" s="453" customFormat="1" ht="27" customHeight="1">
      <c r="A39" s="1911" t="s">
        <v>1354</v>
      </c>
      <c r="B39" s="1911"/>
      <c r="C39" s="1911"/>
      <c r="D39" s="1912"/>
      <c r="E39" s="492" t="s">
        <v>201</v>
      </c>
      <c r="F39" s="299">
        <f>SUM(F36:F38)</f>
        <v>0</v>
      </c>
      <c r="G39" s="1224"/>
      <c r="H39" s="1224"/>
      <c r="I39" s="1224"/>
    </row>
    <row r="40" spans="1:13" s="453" customFormat="1" ht="19.5" customHeight="1">
      <c r="A40" s="1257"/>
      <c r="B40" s="1271"/>
      <c r="E40" s="1224"/>
      <c r="F40" s="1224"/>
      <c r="G40" s="1224"/>
      <c r="H40" s="1224"/>
      <c r="I40" s="1224"/>
    </row>
    <row r="41" spans="1:13" s="453" customFormat="1" ht="19.5" customHeight="1">
      <c r="A41" s="1240"/>
      <c r="B41" s="1241"/>
      <c r="E41" s="1224"/>
      <c r="F41" s="1224"/>
      <c r="G41" s="1224"/>
      <c r="H41" s="1224"/>
      <c r="I41" s="1224"/>
    </row>
    <row r="42" spans="1:13" s="453" customFormat="1" ht="19.5" customHeight="1">
      <c r="A42" s="1245" t="s">
        <v>1355</v>
      </c>
      <c r="B42" s="1239" t="s">
        <v>1350</v>
      </c>
      <c r="F42" s="1225"/>
      <c r="G42" s="1250" t="s">
        <v>1367</v>
      </c>
      <c r="H42" s="1224"/>
      <c r="I42" s="1224"/>
    </row>
    <row r="43" spans="1:13" s="453" customFormat="1" ht="51.65" customHeight="1">
      <c r="A43" s="641" t="s">
        <v>1351</v>
      </c>
      <c r="B43" s="1233" t="s">
        <v>1352</v>
      </c>
      <c r="C43" s="1256" t="s">
        <v>1365</v>
      </c>
      <c r="D43" s="641" t="s">
        <v>1366</v>
      </c>
      <c r="E43" s="641" t="s">
        <v>1369</v>
      </c>
      <c r="F43" s="1242"/>
      <c r="G43" s="641" t="s">
        <v>1351</v>
      </c>
      <c r="H43" s="1233" t="s">
        <v>1365</v>
      </c>
      <c r="I43" s="1233" t="s">
        <v>1357</v>
      </c>
      <c r="J43" s="1233" t="s">
        <v>1358</v>
      </c>
      <c r="K43" s="641" t="s">
        <v>1368</v>
      </c>
      <c r="M43" s="641" t="s">
        <v>1356</v>
      </c>
    </row>
    <row r="44" spans="1:13" s="453" customFormat="1">
      <c r="A44" s="1237" t="s">
        <v>45</v>
      </c>
      <c r="B44" s="659"/>
      <c r="C44" s="1249"/>
      <c r="D44" s="1278"/>
      <c r="E44" s="897">
        <f>D44*C44/M44</f>
        <v>0</v>
      </c>
      <c r="F44" s="490"/>
      <c r="G44" s="1237" t="s">
        <v>45</v>
      </c>
      <c r="H44" s="1249"/>
      <c r="I44" s="1251"/>
      <c r="J44" s="1251"/>
      <c r="K44" s="736">
        <f>IF(H44=0,0,(AVERAGE(I44,J44))*H44/M44)</f>
        <v>0</v>
      </c>
      <c r="L44" s="1274" t="s">
        <v>1371</v>
      </c>
      <c r="M44" s="1246">
        <v>24</v>
      </c>
    </row>
    <row r="45" spans="1:13" s="453" customFormat="1" ht="19.5" customHeight="1">
      <c r="A45" s="1237" t="s">
        <v>79</v>
      </c>
      <c r="B45" s="659"/>
      <c r="C45" s="1249"/>
      <c r="D45" s="1278"/>
      <c r="E45" s="897">
        <f t="shared" ref="E45:E55" si="1">D45*C45/M45</f>
        <v>0</v>
      </c>
      <c r="F45" s="490"/>
      <c r="G45" s="1237" t="s">
        <v>79</v>
      </c>
      <c r="H45" s="1249"/>
      <c r="I45" s="1251"/>
      <c r="J45" s="1251"/>
      <c r="K45" s="736">
        <f t="shared" ref="K45:K55" si="2">IF(H45=0,0,(AVERAGE(I45,J45))*H45/M45)</f>
        <v>0</v>
      </c>
      <c r="L45" s="1274" t="s">
        <v>46</v>
      </c>
      <c r="M45" s="1246">
        <v>24</v>
      </c>
    </row>
    <row r="46" spans="1:13" s="453" customFormat="1" ht="19.5" customHeight="1">
      <c r="A46" s="1237" t="s">
        <v>47</v>
      </c>
      <c r="B46" s="659"/>
      <c r="C46" s="1249"/>
      <c r="D46" s="1278"/>
      <c r="E46" s="897">
        <f t="shared" si="1"/>
        <v>0</v>
      </c>
      <c r="G46" s="1237" t="s">
        <v>47</v>
      </c>
      <c r="H46" s="1249"/>
      <c r="I46" s="1251"/>
      <c r="J46" s="1251"/>
      <c r="K46" s="736">
        <f t="shared" si="2"/>
        <v>0</v>
      </c>
      <c r="L46" s="1274" t="s">
        <v>47</v>
      </c>
      <c r="M46" s="1246">
        <v>26</v>
      </c>
    </row>
    <row r="47" spans="1:13" s="453" customFormat="1" ht="19.5" customHeight="1">
      <c r="A47" s="1237" t="s">
        <v>48</v>
      </c>
      <c r="B47" s="659"/>
      <c r="C47" s="1249"/>
      <c r="D47" s="1278"/>
      <c r="E47" s="897">
        <f t="shared" si="1"/>
        <v>0</v>
      </c>
      <c r="G47" s="1237" t="s">
        <v>48</v>
      </c>
      <c r="H47" s="1249"/>
      <c r="I47" s="1251"/>
      <c r="J47" s="1251"/>
      <c r="K47" s="736">
        <f t="shared" si="2"/>
        <v>0</v>
      </c>
      <c r="L47" s="1274" t="s">
        <v>48</v>
      </c>
      <c r="M47" s="1246">
        <v>25</v>
      </c>
    </row>
    <row r="48" spans="1:13">
      <c r="A48" s="1237" t="s">
        <v>49</v>
      </c>
      <c r="B48" s="659"/>
      <c r="C48" s="1249"/>
      <c r="D48" s="1278"/>
      <c r="E48" s="897">
        <f t="shared" si="1"/>
        <v>0</v>
      </c>
      <c r="F48" s="494"/>
      <c r="G48" s="1237" t="s">
        <v>49</v>
      </c>
      <c r="H48" s="1249"/>
      <c r="I48" s="1251"/>
      <c r="J48" s="1251"/>
      <c r="K48" s="736">
        <f t="shared" si="2"/>
        <v>0</v>
      </c>
      <c r="L48" s="1274" t="s">
        <v>49</v>
      </c>
      <c r="M48" s="1246">
        <v>26</v>
      </c>
    </row>
    <row r="49" spans="1:13">
      <c r="A49" s="1237" t="s">
        <v>50</v>
      </c>
      <c r="B49" s="659"/>
      <c r="C49" s="1249"/>
      <c r="D49" s="1278"/>
      <c r="E49" s="897">
        <f t="shared" si="1"/>
        <v>0</v>
      </c>
      <c r="F49" s="453"/>
      <c r="G49" s="1237" t="s">
        <v>50</v>
      </c>
      <c r="H49" s="1249"/>
      <c r="I49" s="1251"/>
      <c r="J49" s="1251"/>
      <c r="K49" s="736">
        <f t="shared" si="2"/>
        <v>0</v>
      </c>
      <c r="L49" s="1274" t="s">
        <v>50</v>
      </c>
      <c r="M49" s="1246">
        <v>24</v>
      </c>
    </row>
    <row r="50" spans="1:13">
      <c r="A50" s="1237" t="s">
        <v>68</v>
      </c>
      <c r="B50" s="659"/>
      <c r="C50" s="1249"/>
      <c r="D50" s="1278"/>
      <c r="E50" s="897">
        <f t="shared" si="1"/>
        <v>0</v>
      </c>
      <c r="F50" s="490"/>
      <c r="G50" s="1237" t="s">
        <v>68</v>
      </c>
      <c r="H50" s="1249"/>
      <c r="I50" s="1251"/>
      <c r="J50" s="1251"/>
      <c r="K50" s="736">
        <f t="shared" si="2"/>
        <v>0</v>
      </c>
      <c r="L50" s="1274" t="s">
        <v>68</v>
      </c>
      <c r="M50" s="1246">
        <v>25</v>
      </c>
    </row>
    <row r="51" spans="1:13">
      <c r="A51" s="1237" t="s">
        <v>69</v>
      </c>
      <c r="B51" s="659"/>
      <c r="C51" s="1249"/>
      <c r="D51" s="1278"/>
      <c r="E51" s="897">
        <f t="shared" si="1"/>
        <v>0</v>
      </c>
      <c r="F51" s="490"/>
      <c r="G51" s="1237" t="s">
        <v>69</v>
      </c>
      <c r="H51" s="1249"/>
      <c r="I51" s="1251"/>
      <c r="J51" s="1251"/>
      <c r="K51" s="736">
        <f t="shared" si="2"/>
        <v>0</v>
      </c>
      <c r="L51" s="1274" t="s">
        <v>69</v>
      </c>
      <c r="M51" s="1246">
        <v>24</v>
      </c>
    </row>
    <row r="52" spans="1:13">
      <c r="A52" s="1235" t="s">
        <v>85</v>
      </c>
      <c r="B52" s="659"/>
      <c r="C52" s="1249"/>
      <c r="D52" s="1278"/>
      <c r="E52" s="897">
        <f t="shared" si="1"/>
        <v>0</v>
      </c>
      <c r="F52" s="490"/>
      <c r="G52" s="1235" t="s">
        <v>85</v>
      </c>
      <c r="H52" s="1249"/>
      <c r="I52" s="1251"/>
      <c r="J52" s="1251"/>
      <c r="K52" s="736">
        <f t="shared" si="2"/>
        <v>0</v>
      </c>
      <c r="L52" s="1274" t="s">
        <v>70</v>
      </c>
      <c r="M52" s="1247">
        <v>24</v>
      </c>
    </row>
    <row r="53" spans="1:13">
      <c r="A53" s="1237" t="s">
        <v>71</v>
      </c>
      <c r="B53" s="659"/>
      <c r="C53" s="1249"/>
      <c r="D53" s="1278"/>
      <c r="E53" s="897">
        <f t="shared" si="1"/>
        <v>0</v>
      </c>
      <c r="F53" s="490"/>
      <c r="G53" s="1237" t="s">
        <v>71</v>
      </c>
      <c r="H53" s="1249"/>
      <c r="I53" s="1251"/>
      <c r="J53" s="1251"/>
      <c r="K53" s="736">
        <f t="shared" si="2"/>
        <v>0</v>
      </c>
      <c r="L53" s="1274" t="s">
        <v>71</v>
      </c>
      <c r="M53" s="1246">
        <v>23</v>
      </c>
    </row>
    <row r="54" spans="1:13">
      <c r="A54" s="1238" t="s">
        <v>87</v>
      </c>
      <c r="B54" s="659"/>
      <c r="C54" s="1249"/>
      <c r="D54" s="1278"/>
      <c r="E54" s="897">
        <f t="shared" si="1"/>
        <v>0</v>
      </c>
      <c r="F54" s="453"/>
      <c r="G54" s="1238" t="s">
        <v>87</v>
      </c>
      <c r="H54" s="1249"/>
      <c r="I54" s="1251"/>
      <c r="J54" s="1251"/>
      <c r="K54" s="736">
        <f t="shared" si="2"/>
        <v>0</v>
      </c>
      <c r="L54" s="1274" t="s">
        <v>72</v>
      </c>
      <c r="M54" s="1248">
        <v>23</v>
      </c>
    </row>
    <row r="55" spans="1:13">
      <c r="A55" s="1237" t="s">
        <v>73</v>
      </c>
      <c r="B55" s="659"/>
      <c r="C55" s="1249"/>
      <c r="D55" s="1278"/>
      <c r="E55" s="897">
        <f t="shared" si="1"/>
        <v>0</v>
      </c>
      <c r="F55" s="453"/>
      <c r="G55" s="1237" t="s">
        <v>73</v>
      </c>
      <c r="H55" s="1249"/>
      <c r="I55" s="1251"/>
      <c r="J55" s="1251"/>
      <c r="K55" s="736">
        <f t="shared" si="2"/>
        <v>0</v>
      </c>
      <c r="L55" s="1274" t="s">
        <v>73</v>
      </c>
      <c r="M55" s="1246">
        <v>25</v>
      </c>
    </row>
    <row r="56" spans="1:13">
      <c r="A56" s="1908" t="s">
        <v>1353</v>
      </c>
      <c r="B56" s="1908"/>
      <c r="C56" s="1908"/>
      <c r="D56" s="1908"/>
      <c r="E56" s="897">
        <f>SUM(E44:E55)</f>
        <v>0</v>
      </c>
      <c r="F56" s="453"/>
      <c r="G56" s="1909" t="s">
        <v>1353</v>
      </c>
      <c r="H56" s="1910"/>
      <c r="I56" s="1910"/>
      <c r="J56" s="1910"/>
      <c r="K56" s="1270">
        <f>SUM(K44:K55)</f>
        <v>0</v>
      </c>
      <c r="L56" s="1274" t="s">
        <v>1372</v>
      </c>
      <c r="M56" s="1276">
        <f>SUM(M44:M55)</f>
        <v>293</v>
      </c>
    </row>
    <row r="57" spans="1:13">
      <c r="A57" s="1908" t="s">
        <v>1370</v>
      </c>
      <c r="B57" s="1908"/>
      <c r="C57" s="1908"/>
      <c r="D57" s="1908"/>
      <c r="E57" s="1243">
        <f>ROUNDDOWN(E56/12,0)</f>
        <v>0</v>
      </c>
      <c r="F57" s="642"/>
      <c r="G57" s="1908" t="s">
        <v>1370</v>
      </c>
      <c r="H57" s="1908"/>
      <c r="I57" s="1908"/>
      <c r="J57" s="1908"/>
      <c r="K57" s="1272">
        <f>ROUNDDOWN(K56/12,0)</f>
        <v>0</v>
      </c>
      <c r="M57" s="520"/>
    </row>
    <row r="58" spans="1:13">
      <c r="A58" s="642"/>
      <c r="B58" s="495"/>
      <c r="C58" s="453"/>
      <c r="E58" s="642"/>
      <c r="F58" s="642"/>
      <c r="G58" s="1234"/>
      <c r="H58" s="1234"/>
      <c r="I58" s="453"/>
    </row>
    <row r="59" spans="1:13">
      <c r="A59" s="642"/>
      <c r="B59" s="495"/>
      <c r="C59" s="496"/>
      <c r="D59" s="453"/>
      <c r="E59" s="490"/>
      <c r="F59" s="453"/>
      <c r="G59" s="453"/>
      <c r="H59" s="453"/>
      <c r="I59" s="453"/>
    </row>
    <row r="60" spans="1:13">
      <c r="A60" s="490" t="s">
        <v>497</v>
      </c>
      <c r="B60" s="454"/>
      <c r="C60" s="454"/>
      <c r="D60" s="453"/>
      <c r="E60" s="453"/>
      <c r="F60" s="453"/>
      <c r="G60" s="453"/>
      <c r="H60" s="453"/>
      <c r="I60" s="453"/>
    </row>
    <row r="61" spans="1:13">
      <c r="A61" s="454" t="s">
        <v>760</v>
      </c>
      <c r="B61" s="454"/>
      <c r="C61" s="454"/>
      <c r="D61" s="452"/>
      <c r="E61" s="454"/>
      <c r="F61" s="454"/>
      <c r="G61" s="497"/>
      <c r="H61" s="497"/>
    </row>
    <row r="62" spans="1:13" ht="130.25" customHeight="1">
      <c r="A62" s="500"/>
      <c r="B62" s="501" t="s">
        <v>807</v>
      </c>
      <c r="C62" s="501" t="s">
        <v>902</v>
      </c>
      <c r="D62" s="641" t="s">
        <v>808</v>
      </c>
      <c r="E62" s="641" t="s">
        <v>562</v>
      </c>
      <c r="F62" s="641" t="s">
        <v>563</v>
      </c>
      <c r="G62" s="124" t="s">
        <v>564</v>
      </c>
      <c r="H62" s="499"/>
    </row>
    <row r="63" spans="1:13" ht="22.5">
      <c r="A63" s="640" t="s">
        <v>45</v>
      </c>
      <c r="B63" s="945"/>
      <c r="C63" s="945"/>
      <c r="D63" s="299">
        <f t="shared" ref="D63:D74" si="3">B63+C63</f>
        <v>0</v>
      </c>
      <c r="E63" s="726">
        <f t="shared" ref="E63:E74" si="4">B63*200</f>
        <v>0</v>
      </c>
      <c r="F63" s="726">
        <f t="shared" ref="F63:F74" si="5">C63*200</f>
        <v>0</v>
      </c>
      <c r="G63" s="299">
        <f t="shared" ref="G63:G74" si="6">E63+F63</f>
        <v>0</v>
      </c>
      <c r="H63" s="502"/>
    </row>
    <row r="64" spans="1:13" ht="22.5">
      <c r="A64" s="640" t="s">
        <v>79</v>
      </c>
      <c r="B64" s="945"/>
      <c r="C64" s="945"/>
      <c r="D64" s="299">
        <f t="shared" si="3"/>
        <v>0</v>
      </c>
      <c r="E64" s="726">
        <f t="shared" si="4"/>
        <v>0</v>
      </c>
      <c r="F64" s="726">
        <f t="shared" si="5"/>
        <v>0</v>
      </c>
      <c r="G64" s="299">
        <f t="shared" si="6"/>
        <v>0</v>
      </c>
      <c r="H64" s="504"/>
    </row>
    <row r="65" spans="1:8" ht="22.5">
      <c r="A65" s="640" t="s">
        <v>80</v>
      </c>
      <c r="B65" s="945"/>
      <c r="C65" s="945"/>
      <c r="D65" s="299">
        <f t="shared" si="3"/>
        <v>0</v>
      </c>
      <c r="E65" s="726">
        <f t="shared" si="4"/>
        <v>0</v>
      </c>
      <c r="F65" s="726">
        <f t="shared" si="5"/>
        <v>0</v>
      </c>
      <c r="G65" s="299">
        <f t="shared" si="6"/>
        <v>0</v>
      </c>
      <c r="H65" s="504"/>
    </row>
    <row r="66" spans="1:8" ht="22.5">
      <c r="A66" s="640" t="s">
        <v>81</v>
      </c>
      <c r="B66" s="945"/>
      <c r="C66" s="945"/>
      <c r="D66" s="299">
        <f t="shared" si="3"/>
        <v>0</v>
      </c>
      <c r="E66" s="726">
        <f t="shared" si="4"/>
        <v>0</v>
      </c>
      <c r="F66" s="726">
        <f t="shared" si="5"/>
        <v>0</v>
      </c>
      <c r="G66" s="299">
        <f t="shared" si="6"/>
        <v>0</v>
      </c>
      <c r="H66" s="504"/>
    </row>
    <row r="67" spans="1:8" ht="22.5">
      <c r="A67" s="640" t="s">
        <v>82</v>
      </c>
      <c r="B67" s="945"/>
      <c r="C67" s="945"/>
      <c r="D67" s="299">
        <f t="shared" si="3"/>
        <v>0</v>
      </c>
      <c r="E67" s="726">
        <f t="shared" si="4"/>
        <v>0</v>
      </c>
      <c r="F67" s="726">
        <f t="shared" si="5"/>
        <v>0</v>
      </c>
      <c r="G67" s="299">
        <f t="shared" si="6"/>
        <v>0</v>
      </c>
      <c r="H67" s="504"/>
    </row>
    <row r="68" spans="1:8" ht="22.5">
      <c r="A68" s="640" t="s">
        <v>83</v>
      </c>
      <c r="B68" s="945"/>
      <c r="C68" s="945"/>
      <c r="D68" s="299">
        <f t="shared" si="3"/>
        <v>0</v>
      </c>
      <c r="E68" s="726">
        <f t="shared" si="4"/>
        <v>0</v>
      </c>
      <c r="F68" s="726">
        <f t="shared" si="5"/>
        <v>0</v>
      </c>
      <c r="G68" s="299">
        <f t="shared" si="6"/>
        <v>0</v>
      </c>
      <c r="H68" s="504"/>
    </row>
    <row r="69" spans="1:8" ht="22.5">
      <c r="A69" s="640" t="s">
        <v>76</v>
      </c>
      <c r="B69" s="725"/>
      <c r="C69" s="725"/>
      <c r="D69" s="299">
        <f t="shared" si="3"/>
        <v>0</v>
      </c>
      <c r="E69" s="726">
        <f t="shared" si="4"/>
        <v>0</v>
      </c>
      <c r="F69" s="726">
        <f t="shared" si="5"/>
        <v>0</v>
      </c>
      <c r="G69" s="299">
        <f t="shared" si="6"/>
        <v>0</v>
      </c>
      <c r="H69" s="504"/>
    </row>
    <row r="70" spans="1:8" ht="22.5">
      <c r="A70" s="640" t="s">
        <v>84</v>
      </c>
      <c r="B70" s="725"/>
      <c r="C70" s="725"/>
      <c r="D70" s="299">
        <f t="shared" si="3"/>
        <v>0</v>
      </c>
      <c r="E70" s="726">
        <f t="shared" si="4"/>
        <v>0</v>
      </c>
      <c r="F70" s="726">
        <f t="shared" si="5"/>
        <v>0</v>
      </c>
      <c r="G70" s="299">
        <f t="shared" si="6"/>
        <v>0</v>
      </c>
      <c r="H70" s="504"/>
    </row>
    <row r="71" spans="1:8" ht="22.5">
      <c r="A71" s="640" t="s">
        <v>85</v>
      </c>
      <c r="B71" s="725"/>
      <c r="C71" s="725"/>
      <c r="D71" s="299">
        <f t="shared" si="3"/>
        <v>0</v>
      </c>
      <c r="E71" s="726">
        <f t="shared" si="4"/>
        <v>0</v>
      </c>
      <c r="F71" s="726">
        <f t="shared" si="5"/>
        <v>0</v>
      </c>
      <c r="G71" s="299">
        <f t="shared" si="6"/>
        <v>0</v>
      </c>
      <c r="H71" s="504"/>
    </row>
    <row r="72" spans="1:8" ht="22.5">
      <c r="A72" s="640" t="s">
        <v>86</v>
      </c>
      <c r="B72" s="725"/>
      <c r="C72" s="725"/>
      <c r="D72" s="299">
        <f t="shared" si="3"/>
        <v>0</v>
      </c>
      <c r="E72" s="726">
        <f t="shared" si="4"/>
        <v>0</v>
      </c>
      <c r="F72" s="726">
        <f t="shared" si="5"/>
        <v>0</v>
      </c>
      <c r="G72" s="299">
        <f t="shared" si="6"/>
        <v>0</v>
      </c>
      <c r="H72" s="504"/>
    </row>
    <row r="73" spans="1:8" ht="22.5">
      <c r="A73" s="640" t="s">
        <v>87</v>
      </c>
      <c r="B73" s="725"/>
      <c r="C73" s="725"/>
      <c r="D73" s="299">
        <f t="shared" si="3"/>
        <v>0</v>
      </c>
      <c r="E73" s="726">
        <f t="shared" si="4"/>
        <v>0</v>
      </c>
      <c r="F73" s="726">
        <f t="shared" si="5"/>
        <v>0</v>
      </c>
      <c r="G73" s="299">
        <f t="shared" si="6"/>
        <v>0</v>
      </c>
      <c r="H73" s="504"/>
    </row>
    <row r="74" spans="1:8" ht="22.5">
      <c r="A74" s="640" t="s">
        <v>88</v>
      </c>
      <c r="B74" s="725"/>
      <c r="C74" s="725"/>
      <c r="D74" s="299">
        <f t="shared" si="3"/>
        <v>0</v>
      </c>
      <c r="E74" s="726">
        <f t="shared" si="4"/>
        <v>0</v>
      </c>
      <c r="F74" s="726">
        <f t="shared" si="5"/>
        <v>0</v>
      </c>
      <c r="G74" s="299">
        <f t="shared" si="6"/>
        <v>0</v>
      </c>
      <c r="H74" s="504"/>
    </row>
    <row r="75" spans="1:8" ht="22.5">
      <c r="A75" s="500" t="s">
        <v>95</v>
      </c>
      <c r="B75" s="546">
        <f>SUM(B63:B74)</f>
        <v>0</v>
      </c>
      <c r="C75" s="546">
        <f t="shared" ref="C75" si="7">SUM(C63:C74)</f>
        <v>0</v>
      </c>
      <c r="D75" s="546">
        <f>SUM(D63:D74)</f>
        <v>0</v>
      </c>
      <c r="E75" s="546">
        <f>SUM(E63:E74)</f>
        <v>0</v>
      </c>
      <c r="F75" s="546">
        <f>SUM(F63:F74)</f>
        <v>0</v>
      </c>
      <c r="G75" s="546">
        <f>SUM(G63:G74)</f>
        <v>0</v>
      </c>
      <c r="H75" s="504"/>
    </row>
    <row r="76" spans="1:8" ht="22.5">
      <c r="H76" s="506"/>
    </row>
  </sheetData>
  <sheetProtection password="BF98" sheet="1" objects="1" scenarios="1"/>
  <mergeCells count="17">
    <mergeCell ref="F11:G13"/>
    <mergeCell ref="G37:I38"/>
    <mergeCell ref="B11:D11"/>
    <mergeCell ref="B12:D12"/>
    <mergeCell ref="B13:D13"/>
    <mergeCell ref="A32:D32"/>
    <mergeCell ref="A14:D14"/>
    <mergeCell ref="G3:I3"/>
    <mergeCell ref="G7:I7"/>
    <mergeCell ref="G6:I6"/>
    <mergeCell ref="G5:I5"/>
    <mergeCell ref="G4:I4"/>
    <mergeCell ref="G57:J57"/>
    <mergeCell ref="G56:J56"/>
    <mergeCell ref="A39:D39"/>
    <mergeCell ref="A56:D56"/>
    <mergeCell ref="A57:D57"/>
  </mergeCells>
  <phoneticPr fontId="4"/>
  <conditionalFormatting sqref="H44">
    <cfRule type="expression" dxfId="81" priority="15">
      <formula>$H$44&gt;$M$44</formula>
    </cfRule>
  </conditionalFormatting>
  <conditionalFormatting sqref="H45">
    <cfRule type="expression" dxfId="80" priority="16">
      <formula>$H$45&gt;$M$45</formula>
    </cfRule>
  </conditionalFormatting>
  <conditionalFormatting sqref="H46">
    <cfRule type="expression" dxfId="79" priority="17">
      <formula>$H$46&gt;$M$46</formula>
    </cfRule>
  </conditionalFormatting>
  <conditionalFormatting sqref="H55">
    <cfRule type="expression" dxfId="78" priority="172">
      <formula>$H$55&gt;$M$55</formula>
    </cfRule>
  </conditionalFormatting>
  <conditionalFormatting sqref="C44">
    <cfRule type="expression" dxfId="77" priority="14">
      <formula>$C$44&gt;$M$44</formula>
    </cfRule>
  </conditionalFormatting>
  <conditionalFormatting sqref="C45">
    <cfRule type="expression" dxfId="76" priority="13">
      <formula>$C$45&gt;$M$45</formula>
    </cfRule>
  </conditionalFormatting>
  <conditionalFormatting sqref="C55">
    <cfRule type="expression" dxfId="75" priority="3">
      <formula>$C$55&gt;$M$55</formula>
    </cfRule>
  </conditionalFormatting>
  <conditionalFormatting sqref="H54">
    <cfRule type="expression" dxfId="74" priority="170">
      <formula>$H$54&gt;$M$54</formula>
    </cfRule>
  </conditionalFormatting>
  <conditionalFormatting sqref="C46">
    <cfRule type="expression" dxfId="73" priority="12">
      <formula>$C$46&gt;$M$46</formula>
    </cfRule>
  </conditionalFormatting>
  <conditionalFormatting sqref="C47">
    <cfRule type="expression" dxfId="72" priority="11">
      <formula>$C$47&gt;$M$47</formula>
    </cfRule>
  </conditionalFormatting>
  <conditionalFormatting sqref="C48">
    <cfRule type="expression" dxfId="71" priority="10">
      <formula>$C$48&gt;$M$48</formula>
    </cfRule>
  </conditionalFormatting>
  <conditionalFormatting sqref="C49">
    <cfRule type="expression" dxfId="70" priority="9">
      <formula>$C$49&gt;$M$49</formula>
    </cfRule>
  </conditionalFormatting>
  <conditionalFormatting sqref="C50">
    <cfRule type="expression" dxfId="69" priority="8">
      <formula>$C$50&gt;$M$50</formula>
    </cfRule>
  </conditionalFormatting>
  <conditionalFormatting sqref="C51">
    <cfRule type="expression" dxfId="68" priority="7">
      <formula>$C$51&gt;$M$51</formula>
    </cfRule>
  </conditionalFormatting>
  <conditionalFormatting sqref="C52">
    <cfRule type="expression" dxfId="67" priority="6">
      <formula>$C$52&gt;$M$52</formula>
    </cfRule>
  </conditionalFormatting>
  <conditionalFormatting sqref="C53">
    <cfRule type="expression" dxfId="66" priority="5">
      <formula>$C$53&gt;$M$53</formula>
    </cfRule>
  </conditionalFormatting>
  <conditionalFormatting sqref="C54">
    <cfRule type="expression" dxfId="65" priority="4">
      <formula>$C$54&gt;$M$54</formula>
    </cfRule>
  </conditionalFormatting>
  <conditionalFormatting sqref="H47">
    <cfRule type="expression" dxfId="64" priority="18">
      <formula>$H$47&gt;$M$47</formula>
    </cfRule>
  </conditionalFormatting>
  <conditionalFormatting sqref="H48">
    <cfRule type="expression" dxfId="63" priority="19">
      <formula>$H$48&gt;$M$48</formula>
    </cfRule>
  </conditionalFormatting>
  <conditionalFormatting sqref="H49">
    <cfRule type="expression" dxfId="62" priority="30">
      <formula>$H$49&gt;$M$49</formula>
    </cfRule>
  </conditionalFormatting>
  <conditionalFormatting sqref="H50">
    <cfRule type="expression" dxfId="61" priority="31">
      <formula>$H$50&gt;$M$50</formula>
    </cfRule>
  </conditionalFormatting>
  <conditionalFormatting sqref="H51">
    <cfRule type="expression" dxfId="60" priority="32">
      <formula>$H$51&gt;$M$51</formula>
    </cfRule>
  </conditionalFormatting>
  <conditionalFormatting sqref="H52">
    <cfRule type="expression" dxfId="59" priority="33">
      <formula>$H$52&gt;$M$52</formula>
    </cfRule>
  </conditionalFormatting>
  <conditionalFormatting sqref="H53">
    <cfRule type="expression" dxfId="58" priority="161">
      <formula>$H$53&gt;$M$53</formula>
    </cfRule>
  </conditionalFormatting>
  <dataValidations count="2">
    <dataValidation type="list" allowBlank="1" showInputMessage="1" showErrorMessage="1" sqref="A11:A13">
      <formula1>"○"</formula1>
    </dataValidation>
    <dataValidation type="list" allowBlank="1" showInputMessage="1" showErrorMessage="1" sqref="A40">
      <formula1>"令和5年度新規施設,既存施設"</formula1>
    </dataValidation>
  </dataValidations>
  <pageMargins left="0.70866141732283472" right="0.70866141732283472" top="0.74803149606299213" bottom="0.74803149606299213" header="0.31496062992125984" footer="0.31496062992125984"/>
  <pageSetup paperSize="9" scale="46" orientation="portrait" r:id="rId1"/>
  <headerFooter>
    <oddHeader>&amp;R&amp;D　&amp;T</oddHeader>
  </headerFooter>
  <drawing r:id="rId2"/>
  <legacy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FFFF00"/>
  </sheetPr>
  <dimension ref="A1:I80"/>
  <sheetViews>
    <sheetView view="pageBreakPreview" topLeftCell="A22" zoomScale="83" zoomScaleNormal="100" zoomScaleSheetLayoutView="83" workbookViewId="0">
      <selection sqref="A1:E1"/>
    </sheetView>
  </sheetViews>
  <sheetFormatPr defaultColWidth="8.90625" defaultRowHeight="18"/>
  <cols>
    <col min="1" max="1" width="14.453125" style="421" customWidth="1"/>
    <col min="2" max="7" width="19.90625" style="421" customWidth="1"/>
    <col min="8" max="16384" width="8.90625" style="421"/>
  </cols>
  <sheetData>
    <row r="1" spans="1:9">
      <c r="G1" s="437"/>
      <c r="H1" s="437" t="str">
        <f>"【施設名】"&amp;基本情報!$C$3</f>
        <v>【施設名】</v>
      </c>
    </row>
    <row r="2" spans="1:9" ht="20.5" thickBot="1">
      <c r="A2" s="451" t="s">
        <v>479</v>
      </c>
    </row>
    <row r="3" spans="1:9" ht="92.4" customHeight="1">
      <c r="A3" s="439" t="s">
        <v>275</v>
      </c>
      <c r="B3" s="440" t="s">
        <v>804</v>
      </c>
      <c r="C3" s="440" t="s">
        <v>799</v>
      </c>
      <c r="D3" s="440" t="s">
        <v>560</v>
      </c>
      <c r="E3" s="441" t="s">
        <v>558</v>
      </c>
      <c r="F3" s="486" t="s">
        <v>561</v>
      </c>
      <c r="G3" s="1913" t="s">
        <v>811</v>
      </c>
      <c r="H3" s="1915"/>
      <c r="I3" s="568"/>
    </row>
    <row r="4" spans="1:9">
      <c r="A4" s="443" t="s">
        <v>353</v>
      </c>
      <c r="B4" s="444">
        <f>F39</f>
        <v>0</v>
      </c>
      <c r="C4" s="445"/>
      <c r="D4" s="445"/>
      <c r="E4" s="487"/>
      <c r="F4" s="488"/>
      <c r="G4" s="1919"/>
      <c r="H4" s="1921"/>
    </row>
    <row r="5" spans="1:9" ht="36">
      <c r="A5" s="443" t="s">
        <v>285</v>
      </c>
      <c r="B5" s="444">
        <f>B46</f>
        <v>0</v>
      </c>
      <c r="C5" s="445"/>
      <c r="D5" s="445"/>
      <c r="E5" s="487"/>
      <c r="F5" s="488"/>
      <c r="G5" s="1919"/>
      <c r="H5" s="1921"/>
    </row>
    <row r="6" spans="1:9" ht="18.5" thickBot="1">
      <c r="A6" s="447" t="s">
        <v>201</v>
      </c>
      <c r="B6" s="448">
        <f>SUM(B4:B5)</f>
        <v>0</v>
      </c>
      <c r="C6" s="448">
        <f>E63+E79</f>
        <v>0</v>
      </c>
      <c r="D6" s="448">
        <f>B6-C6</f>
        <v>0</v>
      </c>
      <c r="E6" s="448">
        <f>D14</f>
        <v>0</v>
      </c>
      <c r="F6" s="449">
        <f>F63+F79</f>
        <v>0</v>
      </c>
      <c r="G6" s="1916">
        <f>IF(D6&lt;0,0,IF(D6&lt;E6,D6,IF(E6&lt;D6,E6+F6,0)))</f>
        <v>0</v>
      </c>
      <c r="H6" s="1918"/>
    </row>
    <row r="8" spans="1:9">
      <c r="A8" s="1932" t="s">
        <v>234</v>
      </c>
      <c r="B8" s="1932"/>
      <c r="C8" s="1932" t="s">
        <v>235</v>
      </c>
      <c r="D8" s="1932"/>
      <c r="E8" s="270"/>
    </row>
    <row r="9" spans="1:9">
      <c r="A9" s="1932" t="s">
        <v>236</v>
      </c>
      <c r="B9" s="1932"/>
      <c r="C9" s="1932" t="s">
        <v>235</v>
      </c>
      <c r="D9" s="1932"/>
      <c r="E9" s="270"/>
    </row>
    <row r="10" spans="1:9">
      <c r="A10" s="330"/>
      <c r="B10" s="330"/>
      <c r="C10" s="330"/>
      <c r="D10" s="330"/>
      <c r="E10" s="287"/>
    </row>
    <row r="11" spans="1:9" ht="36">
      <c r="A11" s="617"/>
      <c r="B11" s="622" t="s">
        <v>237</v>
      </c>
      <c r="C11" s="625" t="s">
        <v>238</v>
      </c>
      <c r="D11" s="622" t="s">
        <v>239</v>
      </c>
      <c r="E11" s="287"/>
    </row>
    <row r="12" spans="1:9">
      <c r="A12" s="622" t="s">
        <v>240</v>
      </c>
      <c r="B12" s="279">
        <f>IF(基本情報!C4="小規模保育事業A",26200,37600)</f>
        <v>37600</v>
      </c>
      <c r="C12" s="624"/>
      <c r="D12" s="274">
        <f>B12*C12</f>
        <v>0</v>
      </c>
      <c r="E12" s="287"/>
    </row>
    <row r="13" spans="1:9">
      <c r="A13" s="622" t="s">
        <v>241</v>
      </c>
      <c r="B13" s="279">
        <f>IF(基本情報!C4="小規模保育事業A",13100,18800)</f>
        <v>18800</v>
      </c>
      <c r="C13" s="624"/>
      <c r="D13" s="274">
        <f>B13*C13</f>
        <v>0</v>
      </c>
    </row>
    <row r="14" spans="1:9">
      <c r="A14" s="330"/>
      <c r="B14" s="280"/>
      <c r="C14" s="629" t="s">
        <v>728</v>
      </c>
      <c r="D14" s="274">
        <f>SUM(D12:D13)</f>
        <v>0</v>
      </c>
    </row>
    <row r="15" spans="1:9">
      <c r="A15" s="275"/>
      <c r="B15" s="280"/>
      <c r="C15" s="330"/>
      <c r="D15" s="283"/>
    </row>
    <row r="16" spans="1:9">
      <c r="A16" s="275" t="s">
        <v>282</v>
      </c>
      <c r="B16" s="280"/>
      <c r="C16" s="330"/>
      <c r="D16" s="283"/>
    </row>
    <row r="17" spans="1:6" s="453" customFormat="1" ht="19.5" customHeight="1">
      <c r="A17" s="453" t="s">
        <v>280</v>
      </c>
    </row>
    <row r="18" spans="1:6" s="453" customFormat="1" ht="19.5" customHeight="1">
      <c r="A18" s="623" t="s">
        <v>727</v>
      </c>
      <c r="B18" s="623" t="s">
        <v>224</v>
      </c>
      <c r="C18" s="618" t="s">
        <v>228</v>
      </c>
      <c r="D18" s="618" t="s">
        <v>225</v>
      </c>
      <c r="E18" s="623" t="s">
        <v>226</v>
      </c>
      <c r="F18" s="623" t="s">
        <v>227</v>
      </c>
    </row>
    <row r="19" spans="1:6" s="453" customFormat="1" ht="19.5" customHeight="1">
      <c r="A19" s="775"/>
      <c r="B19" s="770" t="str">
        <f>IF(A19="","",VLOOKUP(A19,給与!$A:$AC,2,FALSE))</f>
        <v/>
      </c>
      <c r="C19" s="771" t="str">
        <f>IF(A19="","",VLOOKUP(A19,給与!$A:$AC,3,FALSE))</f>
        <v/>
      </c>
      <c r="D19" s="773"/>
      <c r="E19" s="774"/>
      <c r="F19" s="772"/>
    </row>
    <row r="20" spans="1:6" s="453" customFormat="1" ht="19.5" customHeight="1">
      <c r="A20" s="775"/>
      <c r="B20" s="770" t="str">
        <f>IF(A20="","",VLOOKUP(A20,給与!$A:$AC,2,FALSE))</f>
        <v/>
      </c>
      <c r="C20" s="771" t="str">
        <f>IF(A20="","",VLOOKUP(A20,給与!$A:$AC,3,FALSE))</f>
        <v/>
      </c>
      <c r="D20" s="773"/>
      <c r="E20" s="774"/>
      <c r="F20" s="772"/>
    </row>
    <row r="21" spans="1:6" s="453" customFormat="1" ht="19.5" customHeight="1">
      <c r="A21" s="775"/>
      <c r="B21" s="770" t="str">
        <f>IF(A21="","",VLOOKUP(A21,給与!$A:$AC,2,FALSE))</f>
        <v/>
      </c>
      <c r="C21" s="771" t="str">
        <f>IF(A21="","",VLOOKUP(A21,給与!$A:$AC,3,FALSE))</f>
        <v/>
      </c>
      <c r="D21" s="773"/>
      <c r="E21" s="774"/>
      <c r="F21" s="772"/>
    </row>
    <row r="22" spans="1:6" s="453" customFormat="1" ht="19.5" customHeight="1">
      <c r="A22" s="775"/>
      <c r="B22" s="770" t="str">
        <f>IF(A22="","",VLOOKUP(A22,給与!$A:$AC,2,FALSE))</f>
        <v/>
      </c>
      <c r="C22" s="771" t="str">
        <f>IF(A22="","",VLOOKUP(A22,給与!$A:$AC,3,FALSE))</f>
        <v/>
      </c>
      <c r="D22" s="773"/>
      <c r="E22" s="774"/>
      <c r="F22" s="772"/>
    </row>
    <row r="23" spans="1:6" s="453" customFormat="1" ht="19.5" customHeight="1">
      <c r="A23" s="775"/>
      <c r="B23" s="770" t="str">
        <f>IF(A23="","",VLOOKUP(A23,給与!$A:$AC,2,FALSE))</f>
        <v/>
      </c>
      <c r="C23" s="771" t="str">
        <f>IF(A23="","",VLOOKUP(A23,給与!$A:$AC,3,FALSE))</f>
        <v/>
      </c>
      <c r="D23" s="773"/>
      <c r="E23" s="774"/>
      <c r="F23" s="772"/>
    </row>
    <row r="24" spans="1:6" s="453" customFormat="1" ht="19.5" customHeight="1">
      <c r="A24" s="775"/>
      <c r="B24" s="770" t="str">
        <f>IF(A24="","",VLOOKUP(A24,給与!$A:$AC,2,FALSE))</f>
        <v/>
      </c>
      <c r="C24" s="771" t="str">
        <f>IF(A24="","",VLOOKUP(A24,給与!$A:$AC,3,FALSE))</f>
        <v/>
      </c>
      <c r="D24" s="773"/>
      <c r="E24" s="774"/>
      <c r="F24" s="772"/>
    </row>
    <row r="25" spans="1:6" s="453" customFormat="1" ht="19.5" customHeight="1">
      <c r="A25" s="775"/>
      <c r="B25" s="770" t="str">
        <f>IF(A25="","",VLOOKUP(A25,給与!$A:$AC,2,FALSE))</f>
        <v/>
      </c>
      <c r="C25" s="771" t="str">
        <f>IF(A25="","",VLOOKUP(A25,給与!$A:$AC,3,FALSE))</f>
        <v/>
      </c>
      <c r="D25" s="773"/>
      <c r="E25" s="774"/>
      <c r="F25" s="772"/>
    </row>
    <row r="26" spans="1:6" s="453" customFormat="1" ht="19.5" customHeight="1">
      <c r="A26" s="775"/>
      <c r="B26" s="770" t="str">
        <f>IF(A26="","",VLOOKUP(A26,給与!$A:$AC,2,FALSE))</f>
        <v/>
      </c>
      <c r="C26" s="771" t="str">
        <f>IF(A26="","",VLOOKUP(A26,給与!$A:$AC,3,FALSE))</f>
        <v/>
      </c>
      <c r="D26" s="773"/>
      <c r="E26" s="774"/>
      <c r="F26" s="772"/>
    </row>
    <row r="27" spans="1:6" s="453" customFormat="1" ht="19.5" customHeight="1">
      <c r="A27" s="775"/>
      <c r="B27" s="770" t="str">
        <f>IF(A27="","",VLOOKUP(A27,給与!$A:$AC,2,FALSE))</f>
        <v/>
      </c>
      <c r="C27" s="771" t="str">
        <f>IF(A27="","",VLOOKUP(A27,給与!$A:$AC,3,FALSE))</f>
        <v/>
      </c>
      <c r="D27" s="773"/>
      <c r="E27" s="774"/>
      <c r="F27" s="772"/>
    </row>
    <row r="28" spans="1:6" s="453" customFormat="1" ht="19.5" customHeight="1">
      <c r="A28" s="775"/>
      <c r="B28" s="770" t="str">
        <f>IF(A28="","",VLOOKUP(A28,給与!$A:$AC,2,FALSE))</f>
        <v/>
      </c>
      <c r="C28" s="771" t="str">
        <f>IF(A28="","",VLOOKUP(A28,給与!$A:$AC,3,FALSE))</f>
        <v/>
      </c>
      <c r="D28" s="773"/>
      <c r="E28" s="774"/>
      <c r="F28" s="772"/>
    </row>
    <row r="29" spans="1:6" s="453" customFormat="1" ht="19.5" customHeight="1">
      <c r="A29" s="775"/>
      <c r="B29" s="770" t="str">
        <f>IF(A29="","",VLOOKUP(A29,給与!$A:$AC,2,FALSE))</f>
        <v/>
      </c>
      <c r="C29" s="771" t="str">
        <f>IF(A29="","",VLOOKUP(A29,給与!$A:$AC,3,FALSE))</f>
        <v/>
      </c>
      <c r="D29" s="773"/>
      <c r="E29" s="774"/>
      <c r="F29" s="772"/>
    </row>
    <row r="30" spans="1:6" s="453" customFormat="1" ht="19.5" customHeight="1">
      <c r="A30" s="775"/>
      <c r="B30" s="770" t="str">
        <f>IF(A30="","",VLOOKUP(A30,給与!$A:$AC,2,FALSE))</f>
        <v/>
      </c>
      <c r="C30" s="771" t="str">
        <f>IF(A30="","",VLOOKUP(A30,給与!$A:$AC,3,FALSE))</f>
        <v/>
      </c>
      <c r="D30" s="773"/>
      <c r="E30" s="774"/>
      <c r="F30" s="772"/>
    </row>
    <row r="31" spans="1:6" s="453" customFormat="1" ht="19.5" customHeight="1">
      <c r="A31" s="775"/>
      <c r="B31" s="770" t="str">
        <f>IF(A31="","",VLOOKUP(A31,給与!$A:$AC,2,FALSE))</f>
        <v/>
      </c>
      <c r="C31" s="771" t="str">
        <f>IF(A31="","",VLOOKUP(A31,給与!$A:$AC,3,FALSE))</f>
        <v/>
      </c>
      <c r="D31" s="773"/>
      <c r="E31" s="774"/>
      <c r="F31" s="772"/>
    </row>
    <row r="32" spans="1:6" s="453" customFormat="1" ht="19.5" customHeight="1">
      <c r="A32" s="775"/>
      <c r="B32" s="770" t="str">
        <f>IF(A32="","",VLOOKUP(A32,給与!$A:$AC,2,FALSE))</f>
        <v/>
      </c>
      <c r="C32" s="771" t="str">
        <f>IF(A32="","",VLOOKUP(A32,給与!$A:$AC,3,FALSE))</f>
        <v/>
      </c>
      <c r="D32" s="773"/>
      <c r="E32" s="774"/>
      <c r="F32" s="772"/>
    </row>
    <row r="33" spans="1:6" s="453" customFormat="1" ht="19.5" customHeight="1">
      <c r="A33" s="775"/>
      <c r="B33" s="770" t="str">
        <f>IF(A33="","",VLOOKUP(A33,給与!$A:$AC,2,FALSE))</f>
        <v/>
      </c>
      <c r="C33" s="771" t="str">
        <f>IF(A33="","",VLOOKUP(A33,給与!$A:$AC,3,FALSE))</f>
        <v/>
      </c>
      <c r="D33" s="773"/>
      <c r="E33" s="774"/>
      <c r="F33" s="772"/>
    </row>
    <row r="34" spans="1:6" s="453" customFormat="1" ht="19.5" customHeight="1">
      <c r="A34" s="775"/>
      <c r="B34" s="770" t="str">
        <f>IF(A34="","",VLOOKUP(A34,給与!$A:$AC,2,FALSE))</f>
        <v/>
      </c>
      <c r="C34" s="771" t="str">
        <f>IF(A34="","",VLOOKUP(A34,給与!$A:$AC,3,FALSE))</f>
        <v/>
      </c>
      <c r="D34" s="773"/>
      <c r="E34" s="774"/>
      <c r="F34" s="772"/>
    </row>
    <row r="35" spans="1:6" s="453" customFormat="1" ht="19.5" customHeight="1">
      <c r="A35" s="775"/>
      <c r="B35" s="770" t="str">
        <f>IF(A35="","",VLOOKUP(A35,給与!$A:$AC,2,FALSE))</f>
        <v/>
      </c>
      <c r="C35" s="771" t="str">
        <f>IF(A35="","",VLOOKUP(A35,給与!$A:$AC,3,FALSE))</f>
        <v/>
      </c>
      <c r="D35" s="773"/>
      <c r="E35" s="774"/>
      <c r="F35" s="772"/>
    </row>
    <row r="36" spans="1:6" s="453" customFormat="1" ht="19.5" customHeight="1">
      <c r="A36" s="775"/>
      <c r="B36" s="770" t="str">
        <f>IF(A36="","",VLOOKUP(A36,給与!$A:$AC,2,FALSE))</f>
        <v/>
      </c>
      <c r="C36" s="771" t="str">
        <f>IF(A36="","",VLOOKUP(A36,給与!$A:$AC,3,FALSE))</f>
        <v/>
      </c>
      <c r="D36" s="773"/>
      <c r="E36" s="774"/>
      <c r="F36" s="772"/>
    </row>
    <row r="37" spans="1:6" s="453" customFormat="1" ht="19.5" customHeight="1">
      <c r="A37" s="775"/>
      <c r="B37" s="770" t="str">
        <f>IF(A37="","",VLOOKUP(A37,給与!$A:$AC,2,FALSE))</f>
        <v/>
      </c>
      <c r="C37" s="771" t="str">
        <f>IF(A37="","",VLOOKUP(A37,給与!$A:$AC,3,FALSE))</f>
        <v/>
      </c>
      <c r="D37" s="773"/>
      <c r="E37" s="774"/>
      <c r="F37" s="772"/>
    </row>
    <row r="38" spans="1:6" s="453" customFormat="1" ht="19.5" customHeight="1">
      <c r="A38" s="775"/>
      <c r="B38" s="770" t="str">
        <f>IF(A38="","",VLOOKUP(A38,給与!$A:$AC,2,FALSE))</f>
        <v/>
      </c>
      <c r="C38" s="771" t="str">
        <f>IF(A38="","",VLOOKUP(A38,給与!$A:$AC,3,FALSE))</f>
        <v/>
      </c>
      <c r="D38" s="773"/>
      <c r="E38" s="774"/>
      <c r="F38" s="772"/>
    </row>
    <row r="39" spans="1:6" s="453" customFormat="1" ht="19.5" customHeight="1">
      <c r="A39" s="1558" t="s">
        <v>95</v>
      </c>
      <c r="B39" s="1559"/>
      <c r="C39" s="1559"/>
      <c r="D39" s="1560"/>
      <c r="E39" s="772"/>
      <c r="F39" s="294"/>
    </row>
    <row r="40" spans="1:6" s="453" customFormat="1" ht="19.5" customHeight="1">
      <c r="A40" s="588"/>
      <c r="B40" s="588"/>
      <c r="C40" s="588"/>
      <c r="D40" s="588"/>
      <c r="E40" s="494"/>
      <c r="F40" s="494"/>
    </row>
    <row r="41" spans="1:6" s="453" customFormat="1" ht="19.5" customHeight="1">
      <c r="A41" s="421" t="s">
        <v>285</v>
      </c>
      <c r="B41" s="421"/>
      <c r="C41" s="588"/>
      <c r="D41" s="514"/>
      <c r="E41" s="494"/>
      <c r="F41" s="494"/>
    </row>
    <row r="42" spans="1:6" s="453" customFormat="1" ht="19.5" customHeight="1">
      <c r="A42" s="491" t="s">
        <v>230</v>
      </c>
      <c r="B42" s="492" t="s">
        <v>193</v>
      </c>
      <c r="C42" s="423" t="s">
        <v>557</v>
      </c>
      <c r="F42" s="494"/>
    </row>
    <row r="43" spans="1:6" s="453" customFormat="1" ht="35" customHeight="1">
      <c r="A43" s="560" t="s">
        <v>229</v>
      </c>
      <c r="B43" s="521"/>
      <c r="C43" s="453" t="s">
        <v>810</v>
      </c>
      <c r="F43" s="494"/>
    </row>
    <row r="44" spans="1:6" s="453" customFormat="1" ht="19.5" customHeight="1">
      <c r="A44" s="129"/>
      <c r="B44" s="507"/>
      <c r="C44" s="1930" t="s">
        <v>809</v>
      </c>
      <c r="D44" s="1931"/>
      <c r="E44" s="1931"/>
      <c r="F44" s="494"/>
    </row>
    <row r="45" spans="1:6" s="453" customFormat="1" ht="19.5" customHeight="1">
      <c r="A45" s="129"/>
      <c r="B45" s="129"/>
      <c r="C45" s="1930"/>
      <c r="D45" s="1931"/>
      <c r="E45" s="1931"/>
      <c r="F45" s="494"/>
    </row>
    <row r="46" spans="1:6" s="453" customFormat="1" ht="19.5" customHeight="1">
      <c r="A46" s="623" t="s">
        <v>201</v>
      </c>
      <c r="B46" s="493">
        <f>SUM(B43:B45)</f>
        <v>0</v>
      </c>
      <c r="C46" s="588"/>
      <c r="D46" s="588"/>
      <c r="E46" s="454"/>
      <c r="F46" s="494"/>
    </row>
    <row r="47" spans="1:6" s="453" customFormat="1" ht="19.5" customHeight="1"/>
    <row r="48" spans="1:6" s="453" customFormat="1" ht="19.5" customHeight="1">
      <c r="A48" s="453" t="s">
        <v>283</v>
      </c>
    </row>
    <row r="49" spans="1:8">
      <c r="A49" s="490" t="s">
        <v>725</v>
      </c>
      <c r="B49" s="490"/>
      <c r="C49" s="490"/>
      <c r="D49" s="490"/>
      <c r="E49" s="490"/>
      <c r="F49" s="490"/>
      <c r="G49" s="498"/>
      <c r="H49" s="454"/>
    </row>
    <row r="50" spans="1:8" ht="54">
      <c r="A50" s="500"/>
      <c r="B50" s="621" t="s">
        <v>214</v>
      </c>
      <c r="C50" s="621" t="s">
        <v>215</v>
      </c>
      <c r="D50" s="621" t="s">
        <v>216</v>
      </c>
      <c r="E50" s="621" t="s">
        <v>217</v>
      </c>
      <c r="F50" s="621" t="s">
        <v>218</v>
      </c>
      <c r="G50" s="124" t="s">
        <v>219</v>
      </c>
      <c r="H50" s="506"/>
    </row>
    <row r="51" spans="1:8" ht="22.5">
      <c r="A51" s="620" t="s">
        <v>45</v>
      </c>
      <c r="B51" s="128"/>
      <c r="C51" s="128"/>
      <c r="D51" s="125">
        <f t="shared" ref="D51:D62" si="0">B51+C51</f>
        <v>0</v>
      </c>
      <c r="E51" s="503">
        <f t="shared" ref="E51:E62" si="1">B51*200</f>
        <v>0</v>
      </c>
      <c r="F51" s="503">
        <f t="shared" ref="F51:F62" si="2">C51*200</f>
        <v>0</v>
      </c>
      <c r="G51" s="125">
        <f t="shared" ref="G51:G62" si="3">E51+F51</f>
        <v>0</v>
      </c>
      <c r="H51" s="506"/>
    </row>
    <row r="52" spans="1:8" ht="22.5">
      <c r="A52" s="620" t="s">
        <v>79</v>
      </c>
      <c r="B52" s="128"/>
      <c r="C52" s="128"/>
      <c r="D52" s="125">
        <f t="shared" si="0"/>
        <v>0</v>
      </c>
      <c r="E52" s="503">
        <f t="shared" si="1"/>
        <v>0</v>
      </c>
      <c r="F52" s="503">
        <f t="shared" si="2"/>
        <v>0</v>
      </c>
      <c r="G52" s="125">
        <f t="shared" si="3"/>
        <v>0</v>
      </c>
      <c r="H52" s="506"/>
    </row>
    <row r="53" spans="1:8" ht="22.5">
      <c r="A53" s="620" t="s">
        <v>80</v>
      </c>
      <c r="B53" s="128"/>
      <c r="C53" s="128"/>
      <c r="D53" s="125">
        <f t="shared" si="0"/>
        <v>0</v>
      </c>
      <c r="E53" s="503">
        <f t="shared" si="1"/>
        <v>0</v>
      </c>
      <c r="F53" s="503">
        <f t="shared" si="2"/>
        <v>0</v>
      </c>
      <c r="G53" s="125">
        <f t="shared" si="3"/>
        <v>0</v>
      </c>
      <c r="H53" s="506"/>
    </row>
    <row r="54" spans="1:8" ht="22.5">
      <c r="A54" s="620" t="s">
        <v>81</v>
      </c>
      <c r="B54" s="128"/>
      <c r="C54" s="128"/>
      <c r="D54" s="125">
        <f t="shared" si="0"/>
        <v>0</v>
      </c>
      <c r="E54" s="503">
        <f t="shared" si="1"/>
        <v>0</v>
      </c>
      <c r="F54" s="503">
        <f t="shared" si="2"/>
        <v>0</v>
      </c>
      <c r="G54" s="125">
        <f t="shared" si="3"/>
        <v>0</v>
      </c>
      <c r="H54" s="506"/>
    </row>
    <row r="55" spans="1:8" ht="22.5">
      <c r="A55" s="620" t="s">
        <v>82</v>
      </c>
      <c r="B55" s="128"/>
      <c r="C55" s="128"/>
      <c r="D55" s="125">
        <f t="shared" si="0"/>
        <v>0</v>
      </c>
      <c r="E55" s="503">
        <f t="shared" si="1"/>
        <v>0</v>
      </c>
      <c r="F55" s="503">
        <f t="shared" si="2"/>
        <v>0</v>
      </c>
      <c r="G55" s="125">
        <f t="shared" si="3"/>
        <v>0</v>
      </c>
      <c r="H55" s="506"/>
    </row>
    <row r="56" spans="1:8" ht="22.5">
      <c r="A56" s="620" t="s">
        <v>83</v>
      </c>
      <c r="B56" s="128"/>
      <c r="C56" s="128"/>
      <c r="D56" s="125">
        <f t="shared" si="0"/>
        <v>0</v>
      </c>
      <c r="E56" s="503">
        <f t="shared" si="1"/>
        <v>0</v>
      </c>
      <c r="F56" s="503">
        <f t="shared" si="2"/>
        <v>0</v>
      </c>
      <c r="G56" s="125">
        <f t="shared" si="3"/>
        <v>0</v>
      </c>
      <c r="H56" s="506"/>
    </row>
    <row r="57" spans="1:8" ht="22.5">
      <c r="A57" s="620" t="s">
        <v>76</v>
      </c>
      <c r="B57" s="128"/>
      <c r="C57" s="128"/>
      <c r="D57" s="125">
        <f t="shared" si="0"/>
        <v>0</v>
      </c>
      <c r="E57" s="503">
        <f t="shared" si="1"/>
        <v>0</v>
      </c>
      <c r="F57" s="503">
        <f t="shared" si="2"/>
        <v>0</v>
      </c>
      <c r="G57" s="125">
        <f t="shared" si="3"/>
        <v>0</v>
      </c>
      <c r="H57" s="506"/>
    </row>
    <row r="58" spans="1:8" ht="22.5">
      <c r="A58" s="620" t="s">
        <v>84</v>
      </c>
      <c r="B58" s="128"/>
      <c r="C58" s="128"/>
      <c r="D58" s="125">
        <f t="shared" si="0"/>
        <v>0</v>
      </c>
      <c r="E58" s="503">
        <f t="shared" si="1"/>
        <v>0</v>
      </c>
      <c r="F58" s="503">
        <f t="shared" si="2"/>
        <v>0</v>
      </c>
      <c r="G58" s="125">
        <f t="shared" si="3"/>
        <v>0</v>
      </c>
      <c r="H58" s="506"/>
    </row>
    <row r="59" spans="1:8" ht="22.5">
      <c r="A59" s="620" t="s">
        <v>85</v>
      </c>
      <c r="B59" s="128"/>
      <c r="C59" s="128"/>
      <c r="D59" s="125">
        <f t="shared" si="0"/>
        <v>0</v>
      </c>
      <c r="E59" s="503">
        <f t="shared" si="1"/>
        <v>0</v>
      </c>
      <c r="F59" s="503">
        <f t="shared" si="2"/>
        <v>0</v>
      </c>
      <c r="G59" s="125">
        <f t="shared" si="3"/>
        <v>0</v>
      </c>
      <c r="H59" s="506"/>
    </row>
    <row r="60" spans="1:8" ht="22.5">
      <c r="A60" s="620" t="s">
        <v>86</v>
      </c>
      <c r="B60" s="128"/>
      <c r="C60" s="128"/>
      <c r="D60" s="125">
        <f t="shared" si="0"/>
        <v>0</v>
      </c>
      <c r="E60" s="503">
        <f t="shared" si="1"/>
        <v>0</v>
      </c>
      <c r="F60" s="503">
        <f t="shared" si="2"/>
        <v>0</v>
      </c>
      <c r="G60" s="125">
        <f t="shared" si="3"/>
        <v>0</v>
      </c>
      <c r="H60" s="506"/>
    </row>
    <row r="61" spans="1:8" ht="22.5">
      <c r="A61" s="620" t="s">
        <v>87</v>
      </c>
      <c r="B61" s="128"/>
      <c r="C61" s="128"/>
      <c r="D61" s="125">
        <f t="shared" si="0"/>
        <v>0</v>
      </c>
      <c r="E61" s="503">
        <f t="shared" si="1"/>
        <v>0</v>
      </c>
      <c r="F61" s="503">
        <f t="shared" si="2"/>
        <v>0</v>
      </c>
      <c r="G61" s="125">
        <f t="shared" si="3"/>
        <v>0</v>
      </c>
      <c r="H61" s="506"/>
    </row>
    <row r="62" spans="1:8" ht="22.5">
      <c r="A62" s="620" t="s">
        <v>88</v>
      </c>
      <c r="B62" s="128"/>
      <c r="C62" s="128"/>
      <c r="D62" s="125">
        <f t="shared" si="0"/>
        <v>0</v>
      </c>
      <c r="E62" s="503">
        <f t="shared" si="1"/>
        <v>0</v>
      </c>
      <c r="F62" s="503">
        <f t="shared" si="2"/>
        <v>0</v>
      </c>
      <c r="G62" s="125">
        <f t="shared" si="3"/>
        <v>0</v>
      </c>
      <c r="H62" s="506"/>
    </row>
    <row r="63" spans="1:8" ht="22.5">
      <c r="A63" s="500" t="s">
        <v>95</v>
      </c>
      <c r="B63" s="505">
        <f>SUM(B51:B62)</f>
        <v>0</v>
      </c>
      <c r="C63" s="505">
        <f t="shared" ref="C63:G63" si="4">SUM(C51:C62)</f>
        <v>0</v>
      </c>
      <c r="D63" s="126">
        <f t="shared" si="4"/>
        <v>0</v>
      </c>
      <c r="E63" s="505">
        <f t="shared" si="4"/>
        <v>0</v>
      </c>
      <c r="F63" s="505">
        <f t="shared" si="4"/>
        <v>0</v>
      </c>
      <c r="G63" s="126">
        <f t="shared" si="4"/>
        <v>0</v>
      </c>
      <c r="H63" s="506"/>
    </row>
    <row r="64" spans="1:8" ht="22.5">
      <c r="A64" s="626"/>
      <c r="B64" s="627"/>
      <c r="C64" s="627"/>
      <c r="D64" s="127"/>
      <c r="E64" s="627"/>
      <c r="F64" s="627"/>
      <c r="G64" s="127"/>
      <c r="H64" s="506"/>
    </row>
    <row r="65" spans="1:8">
      <c r="A65" s="490" t="s">
        <v>726</v>
      </c>
      <c r="B65" s="490"/>
      <c r="C65" s="490"/>
      <c r="D65" s="628"/>
      <c r="E65" s="490"/>
      <c r="F65" s="490"/>
      <c r="G65" s="490"/>
      <c r="H65" s="490"/>
    </row>
    <row r="66" spans="1:8" ht="54">
      <c r="A66" s="500"/>
      <c r="B66" s="621" t="s">
        <v>220</v>
      </c>
      <c r="C66" s="621" t="s">
        <v>221</v>
      </c>
      <c r="D66" s="621" t="s">
        <v>216</v>
      </c>
      <c r="E66" s="621" t="s">
        <v>222</v>
      </c>
      <c r="F66" s="621" t="s">
        <v>223</v>
      </c>
      <c r="G66" s="124" t="s">
        <v>219</v>
      </c>
      <c r="H66" s="506"/>
    </row>
    <row r="67" spans="1:8" ht="22.5">
      <c r="A67" s="620" t="s">
        <v>45</v>
      </c>
      <c r="B67" s="128"/>
      <c r="C67" s="128"/>
      <c r="D67" s="125">
        <f t="shared" ref="D67:D78" si="5">B67+C67</f>
        <v>0</v>
      </c>
      <c r="E67" s="503">
        <f t="shared" ref="E67:E78" si="6">B67*200</f>
        <v>0</v>
      </c>
      <c r="F67" s="503">
        <f t="shared" ref="F67:F78" si="7">C67*200</f>
        <v>0</v>
      </c>
      <c r="G67" s="125">
        <f t="shared" ref="G67:G78" si="8">E67+F67</f>
        <v>0</v>
      </c>
      <c r="H67" s="504"/>
    </row>
    <row r="68" spans="1:8" ht="22.5">
      <c r="A68" s="620" t="s">
        <v>79</v>
      </c>
      <c r="B68" s="128"/>
      <c r="C68" s="128"/>
      <c r="D68" s="125">
        <f t="shared" si="5"/>
        <v>0</v>
      </c>
      <c r="E68" s="503">
        <f t="shared" si="6"/>
        <v>0</v>
      </c>
      <c r="F68" s="503">
        <f t="shared" si="7"/>
        <v>0</v>
      </c>
      <c r="G68" s="125">
        <f t="shared" si="8"/>
        <v>0</v>
      </c>
      <c r="H68" s="504"/>
    </row>
    <row r="69" spans="1:8" ht="22.5">
      <c r="A69" s="620" t="s">
        <v>80</v>
      </c>
      <c r="B69" s="128"/>
      <c r="C69" s="128"/>
      <c r="D69" s="125">
        <f t="shared" si="5"/>
        <v>0</v>
      </c>
      <c r="E69" s="503">
        <f t="shared" si="6"/>
        <v>0</v>
      </c>
      <c r="F69" s="503">
        <f t="shared" si="7"/>
        <v>0</v>
      </c>
      <c r="G69" s="125">
        <f t="shared" si="8"/>
        <v>0</v>
      </c>
      <c r="H69" s="504"/>
    </row>
    <row r="70" spans="1:8" ht="22.5">
      <c r="A70" s="620" t="s">
        <v>81</v>
      </c>
      <c r="B70" s="128"/>
      <c r="C70" s="128"/>
      <c r="D70" s="125">
        <f t="shared" si="5"/>
        <v>0</v>
      </c>
      <c r="E70" s="503">
        <f t="shared" si="6"/>
        <v>0</v>
      </c>
      <c r="F70" s="503">
        <f t="shared" si="7"/>
        <v>0</v>
      </c>
      <c r="G70" s="125">
        <f t="shared" si="8"/>
        <v>0</v>
      </c>
      <c r="H70" s="504"/>
    </row>
    <row r="71" spans="1:8" ht="22.5">
      <c r="A71" s="620" t="s">
        <v>82</v>
      </c>
      <c r="B71" s="128"/>
      <c r="C71" s="128"/>
      <c r="D71" s="125">
        <f t="shared" si="5"/>
        <v>0</v>
      </c>
      <c r="E71" s="503">
        <f t="shared" si="6"/>
        <v>0</v>
      </c>
      <c r="F71" s="503">
        <f t="shared" si="7"/>
        <v>0</v>
      </c>
      <c r="G71" s="125">
        <f t="shared" si="8"/>
        <v>0</v>
      </c>
      <c r="H71" s="504"/>
    </row>
    <row r="72" spans="1:8" ht="22.5">
      <c r="A72" s="620" t="s">
        <v>83</v>
      </c>
      <c r="B72" s="128"/>
      <c r="C72" s="128"/>
      <c r="D72" s="125">
        <f t="shared" si="5"/>
        <v>0</v>
      </c>
      <c r="E72" s="503">
        <f t="shared" si="6"/>
        <v>0</v>
      </c>
      <c r="F72" s="503">
        <f t="shared" si="7"/>
        <v>0</v>
      </c>
      <c r="G72" s="125">
        <f t="shared" si="8"/>
        <v>0</v>
      </c>
      <c r="H72" s="504"/>
    </row>
    <row r="73" spans="1:8" ht="22.5">
      <c r="A73" s="620" t="s">
        <v>76</v>
      </c>
      <c r="B73" s="128"/>
      <c r="C73" s="128"/>
      <c r="D73" s="125">
        <f t="shared" si="5"/>
        <v>0</v>
      </c>
      <c r="E73" s="503">
        <f t="shared" si="6"/>
        <v>0</v>
      </c>
      <c r="F73" s="503">
        <f t="shared" si="7"/>
        <v>0</v>
      </c>
      <c r="G73" s="125">
        <f t="shared" si="8"/>
        <v>0</v>
      </c>
      <c r="H73" s="504"/>
    </row>
    <row r="74" spans="1:8" ht="22.5">
      <c r="A74" s="620" t="s">
        <v>84</v>
      </c>
      <c r="B74" s="128"/>
      <c r="C74" s="128"/>
      <c r="D74" s="125">
        <f t="shared" si="5"/>
        <v>0</v>
      </c>
      <c r="E74" s="503">
        <f t="shared" si="6"/>
        <v>0</v>
      </c>
      <c r="F74" s="503">
        <f t="shared" si="7"/>
        <v>0</v>
      </c>
      <c r="G74" s="125">
        <f t="shared" si="8"/>
        <v>0</v>
      </c>
      <c r="H74" s="504"/>
    </row>
    <row r="75" spans="1:8" ht="22.5">
      <c r="A75" s="620" t="s">
        <v>85</v>
      </c>
      <c r="B75" s="128"/>
      <c r="C75" s="128"/>
      <c r="D75" s="125">
        <f t="shared" si="5"/>
        <v>0</v>
      </c>
      <c r="E75" s="503">
        <f t="shared" si="6"/>
        <v>0</v>
      </c>
      <c r="F75" s="503">
        <f t="shared" si="7"/>
        <v>0</v>
      </c>
      <c r="G75" s="125">
        <f t="shared" si="8"/>
        <v>0</v>
      </c>
      <c r="H75" s="504"/>
    </row>
    <row r="76" spans="1:8" ht="22.5">
      <c r="A76" s="620" t="s">
        <v>86</v>
      </c>
      <c r="B76" s="128"/>
      <c r="C76" s="128"/>
      <c r="D76" s="125">
        <f t="shared" si="5"/>
        <v>0</v>
      </c>
      <c r="E76" s="503">
        <f t="shared" si="6"/>
        <v>0</v>
      </c>
      <c r="F76" s="503">
        <f t="shared" si="7"/>
        <v>0</v>
      </c>
      <c r="G76" s="125">
        <f t="shared" si="8"/>
        <v>0</v>
      </c>
      <c r="H76" s="504"/>
    </row>
    <row r="77" spans="1:8" ht="22.5">
      <c r="A77" s="620" t="s">
        <v>87</v>
      </c>
      <c r="B77" s="128"/>
      <c r="C77" s="128"/>
      <c r="D77" s="125">
        <f t="shared" si="5"/>
        <v>0</v>
      </c>
      <c r="E77" s="503">
        <f t="shared" si="6"/>
        <v>0</v>
      </c>
      <c r="F77" s="503">
        <f t="shared" si="7"/>
        <v>0</v>
      </c>
      <c r="G77" s="125">
        <f t="shared" si="8"/>
        <v>0</v>
      </c>
      <c r="H77" s="504"/>
    </row>
    <row r="78" spans="1:8" ht="22.5">
      <c r="A78" s="620" t="s">
        <v>88</v>
      </c>
      <c r="B78" s="128"/>
      <c r="C78" s="128"/>
      <c r="D78" s="125">
        <f t="shared" si="5"/>
        <v>0</v>
      </c>
      <c r="E78" s="503">
        <f t="shared" si="6"/>
        <v>0</v>
      </c>
      <c r="F78" s="503">
        <f t="shared" si="7"/>
        <v>0</v>
      </c>
      <c r="G78" s="125">
        <f t="shared" si="8"/>
        <v>0</v>
      </c>
      <c r="H78" s="504"/>
    </row>
    <row r="79" spans="1:8" ht="22.5">
      <c r="A79" s="500" t="s">
        <v>95</v>
      </c>
      <c r="B79" s="505">
        <f t="shared" ref="B79:G79" si="9">SUM(B67:B78)</f>
        <v>0</v>
      </c>
      <c r="C79" s="505">
        <f t="shared" si="9"/>
        <v>0</v>
      </c>
      <c r="D79" s="126">
        <f t="shared" si="9"/>
        <v>0</v>
      </c>
      <c r="E79" s="505">
        <f t="shared" si="9"/>
        <v>0</v>
      </c>
      <c r="F79" s="505">
        <f t="shared" si="9"/>
        <v>0</v>
      </c>
      <c r="G79" s="126">
        <f t="shared" si="9"/>
        <v>0</v>
      </c>
      <c r="H79" s="506"/>
    </row>
    <row r="80" spans="1:8" ht="22.5">
      <c r="A80" s="619"/>
      <c r="B80" s="627"/>
      <c r="C80" s="627"/>
      <c r="D80" s="127"/>
      <c r="E80" s="627"/>
      <c r="F80" s="627"/>
      <c r="G80" s="127"/>
      <c r="H80" s="506"/>
    </row>
  </sheetData>
  <sheetProtection password="8417" sheet="1" scenarios="1"/>
  <mergeCells count="10">
    <mergeCell ref="C44:E45"/>
    <mergeCell ref="G3:H3"/>
    <mergeCell ref="G4:H4"/>
    <mergeCell ref="G5:H5"/>
    <mergeCell ref="G6:H6"/>
    <mergeCell ref="A39:D39"/>
    <mergeCell ref="A8:B8"/>
    <mergeCell ref="C8:D8"/>
    <mergeCell ref="A9:B9"/>
    <mergeCell ref="C9:D9"/>
  </mergeCells>
  <phoneticPr fontId="4"/>
  <pageMargins left="0.70866141732283472" right="0.70866141732283472" top="0.74803149606299213" bottom="0.74803149606299213" header="0.31496062992125984" footer="0.31496062992125984"/>
  <pageSetup paperSize="9" scale="43" orientation="portrait" r:id="rId1"/>
  <headerFooter>
    <oddHeader>&amp;R&amp;D　&amp;T</oddHeader>
  </headerFooter>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dimension ref="A1:L28"/>
  <sheetViews>
    <sheetView view="pageBreakPreview" topLeftCell="A16" zoomScaleNormal="100" zoomScaleSheetLayoutView="100" workbookViewId="0"/>
  </sheetViews>
  <sheetFormatPr defaultColWidth="8.90625" defaultRowHeight="18"/>
  <cols>
    <col min="1" max="1" width="19" style="421" customWidth="1"/>
    <col min="2" max="2" width="15.90625" style="421" customWidth="1"/>
    <col min="3" max="3" width="17.08984375" style="421" customWidth="1"/>
    <col min="4" max="4" width="20.453125" style="421" customWidth="1"/>
    <col min="5" max="5" width="15.453125" style="421" customWidth="1"/>
    <col min="6" max="7" width="18.81640625" style="421" customWidth="1"/>
    <col min="8" max="8" width="13.453125" style="421" customWidth="1"/>
    <col min="9" max="9" width="10.453125" style="421" customWidth="1"/>
    <col min="10" max="10" width="14.453125" style="421" customWidth="1"/>
    <col min="11" max="11" width="12.08984375" style="421" customWidth="1"/>
    <col min="12" max="12" width="14.08984375" style="421" customWidth="1"/>
    <col min="13" max="16384" width="8.90625" style="421"/>
  </cols>
  <sheetData>
    <row r="1" spans="1:7">
      <c r="G1" s="437" t="str">
        <f>"【施設名】"&amp;基本情報!$C$3</f>
        <v>【施設名】</v>
      </c>
    </row>
    <row r="2" spans="1:7" ht="20.5" thickBot="1">
      <c r="A2" s="451" t="s">
        <v>202</v>
      </c>
    </row>
    <row r="3" spans="1:7" ht="36">
      <c r="A3" s="439" t="s">
        <v>275</v>
      </c>
      <c r="B3" s="440" t="s">
        <v>979</v>
      </c>
      <c r="C3" s="441" t="s">
        <v>631</v>
      </c>
      <c r="D3" s="442" t="s">
        <v>642</v>
      </c>
    </row>
    <row r="4" spans="1:7">
      <c r="A4" s="508" t="s">
        <v>578</v>
      </c>
      <c r="B4" s="458">
        <f>E22</f>
        <v>0</v>
      </c>
      <c r="C4" s="509">
        <f>F13</f>
        <v>106860</v>
      </c>
      <c r="D4" s="510">
        <f>MIN(B4:C4)</f>
        <v>0</v>
      </c>
    </row>
    <row r="5" spans="1:7">
      <c r="A5" s="508" t="s">
        <v>579</v>
      </c>
      <c r="B5" s="458">
        <f>E23</f>
        <v>0</v>
      </c>
      <c r="C5" s="509">
        <f>F14</f>
        <v>106860</v>
      </c>
      <c r="D5" s="510">
        <f>MIN(B5:C5)</f>
        <v>0</v>
      </c>
    </row>
    <row r="6" spans="1:7">
      <c r="A6" s="508" t="s">
        <v>580</v>
      </c>
      <c r="B6" s="458">
        <f>E24</f>
        <v>0</v>
      </c>
      <c r="C6" s="509">
        <f>F15</f>
        <v>106860</v>
      </c>
      <c r="D6" s="510">
        <f>MIN(B6:C6)</f>
        <v>0</v>
      </c>
    </row>
    <row r="7" spans="1:7">
      <c r="A7" s="508" t="s">
        <v>581</v>
      </c>
      <c r="B7" s="458">
        <f>E25</f>
        <v>0</v>
      </c>
      <c r="C7" s="509">
        <f>F16</f>
        <v>106860</v>
      </c>
      <c r="D7" s="510">
        <f t="shared" ref="D7" si="0">MIN(B7:C7)</f>
        <v>0</v>
      </c>
    </row>
    <row r="8" spans="1:7">
      <c r="A8" s="508" t="s">
        <v>582</v>
      </c>
      <c r="B8" s="458">
        <f>E26</f>
        <v>0</v>
      </c>
      <c r="C8" s="509">
        <f>F17</f>
        <v>212800</v>
      </c>
      <c r="D8" s="510">
        <f>MIN(B8:C8)</f>
        <v>0</v>
      </c>
    </row>
    <row r="9" spans="1:7" ht="18.5" thickBot="1">
      <c r="A9" s="464" t="s">
        <v>201</v>
      </c>
      <c r="B9" s="465">
        <f>SUM(B4:B8)</f>
        <v>0</v>
      </c>
      <c r="C9" s="511"/>
      <c r="D9" s="467">
        <f>SUM(D4:D8)</f>
        <v>0</v>
      </c>
    </row>
    <row r="10" spans="1:7">
      <c r="A10" s="512"/>
      <c r="B10" s="513"/>
      <c r="C10" s="513"/>
      <c r="D10" s="513"/>
    </row>
    <row r="11" spans="1:7">
      <c r="A11" s="514" t="s">
        <v>612</v>
      </c>
      <c r="B11" s="513"/>
      <c r="C11" s="513"/>
      <c r="D11" s="513"/>
    </row>
    <row r="12" spans="1:7" ht="76.25" customHeight="1">
      <c r="A12" s="880" t="s">
        <v>565</v>
      </c>
      <c r="B12" s="515" t="s">
        <v>573</v>
      </c>
      <c r="C12" s="516" t="s">
        <v>574</v>
      </c>
      <c r="D12" s="517" t="s">
        <v>575</v>
      </c>
      <c r="E12" s="518" t="s">
        <v>576</v>
      </c>
      <c r="F12" s="518" t="s">
        <v>577</v>
      </c>
    </row>
    <row r="13" spans="1:7">
      <c r="A13" s="519" t="s">
        <v>578</v>
      </c>
      <c r="B13" s="541">
        <v>309700</v>
      </c>
      <c r="C13" s="541">
        <f>初日在籍児童数!$S$32</f>
        <v>0</v>
      </c>
      <c r="D13" s="541">
        <v>800</v>
      </c>
      <c r="E13" s="561">
        <v>202840</v>
      </c>
      <c r="F13" s="561">
        <f>B13+C13*D13-E13</f>
        <v>106860</v>
      </c>
    </row>
    <row r="14" spans="1:7">
      <c r="A14" s="519" t="s">
        <v>579</v>
      </c>
      <c r="B14" s="541">
        <v>309700</v>
      </c>
      <c r="C14" s="541">
        <f>初日在籍児童数!$S$32</f>
        <v>0</v>
      </c>
      <c r="D14" s="541">
        <v>400</v>
      </c>
      <c r="E14" s="561">
        <v>202840</v>
      </c>
      <c r="F14" s="561">
        <f t="shared" ref="F14:F17" si="1">B14+C14*D14-E14</f>
        <v>106860</v>
      </c>
    </row>
    <row r="15" spans="1:7">
      <c r="A15" s="519" t="s">
        <v>580</v>
      </c>
      <c r="B15" s="541">
        <v>309700</v>
      </c>
      <c r="C15" s="541">
        <f>初日在籍児童数!$S$34</f>
        <v>0</v>
      </c>
      <c r="D15" s="541">
        <v>200</v>
      </c>
      <c r="E15" s="561">
        <v>202840</v>
      </c>
      <c r="F15" s="561">
        <f t="shared" si="1"/>
        <v>106860</v>
      </c>
    </row>
    <row r="16" spans="1:7">
      <c r="A16" s="519" t="s">
        <v>581</v>
      </c>
      <c r="B16" s="541">
        <v>309700</v>
      </c>
      <c r="C16" s="541">
        <f>初日在籍児童数!$S$34</f>
        <v>0</v>
      </c>
      <c r="D16" s="541">
        <v>200</v>
      </c>
      <c r="E16" s="561">
        <v>202840</v>
      </c>
      <c r="F16" s="561">
        <f t="shared" si="1"/>
        <v>106860</v>
      </c>
    </row>
    <row r="17" spans="1:12">
      <c r="A17" s="519" t="s">
        <v>582</v>
      </c>
      <c r="B17" s="541">
        <v>212800</v>
      </c>
      <c r="C17" s="551"/>
      <c r="D17" s="550"/>
      <c r="E17" s="561">
        <f>IF(OR(基本情報!C4="認定こども園",基本情報!C4="私立幼稚園"),141988,0)</f>
        <v>0</v>
      </c>
      <c r="F17" s="561">
        <f t="shared" si="1"/>
        <v>212800</v>
      </c>
    </row>
    <row r="18" spans="1:12">
      <c r="A18" s="520"/>
      <c r="B18" s="283"/>
      <c r="C18" s="283"/>
      <c r="D18" s="278"/>
      <c r="E18" s="278"/>
      <c r="F18" s="278"/>
    </row>
    <row r="19" spans="1:12">
      <c r="A19" s="276" t="s">
        <v>570</v>
      </c>
      <c r="B19" s="276"/>
      <c r="C19" s="276"/>
      <c r="D19" s="276"/>
      <c r="E19" s="276"/>
      <c r="F19" s="276"/>
      <c r="G19" s="276"/>
      <c r="H19" s="276"/>
      <c r="I19" s="276"/>
      <c r="J19" s="276"/>
      <c r="K19" s="276"/>
      <c r="L19" s="276"/>
    </row>
    <row r="20" spans="1:12">
      <c r="A20" s="1170"/>
      <c r="B20" s="1170"/>
      <c r="C20" s="1170"/>
      <c r="D20" s="1170"/>
      <c r="E20" s="1172" t="s">
        <v>1295</v>
      </c>
      <c r="F20" s="1173" t="s">
        <v>1298</v>
      </c>
      <c r="G20" s="1174" t="s">
        <v>1297</v>
      </c>
      <c r="I20" s="276"/>
      <c r="J20" s="276"/>
      <c r="K20" s="276"/>
      <c r="L20" s="276"/>
    </row>
    <row r="21" spans="1:12" ht="30" customHeight="1">
      <c r="A21" s="1171" t="s">
        <v>275</v>
      </c>
      <c r="B21" s="1171" t="s">
        <v>244</v>
      </c>
      <c r="C21" s="1171" t="s">
        <v>980</v>
      </c>
      <c r="D21" s="1171" t="s">
        <v>192</v>
      </c>
      <c r="E21" s="1167" t="s">
        <v>1296</v>
      </c>
      <c r="F21" s="1168" t="s">
        <v>566</v>
      </c>
      <c r="G21" s="1168" t="s">
        <v>571</v>
      </c>
      <c r="I21" s="276"/>
      <c r="J21" s="276"/>
      <c r="K21" s="276"/>
      <c r="L21" s="276"/>
    </row>
    <row r="22" spans="1:12">
      <c r="A22" s="1169" t="s">
        <v>578</v>
      </c>
      <c r="B22" s="660"/>
      <c r="C22" s="660"/>
      <c r="D22" s="660"/>
      <c r="E22" s="561">
        <f>F22+G22</f>
        <v>0</v>
      </c>
      <c r="F22" s="728"/>
      <c r="G22" s="728"/>
      <c r="I22" s="276"/>
      <c r="J22" s="276"/>
      <c r="K22" s="276"/>
      <c r="L22" s="276"/>
    </row>
    <row r="23" spans="1:12">
      <c r="A23" s="519" t="s">
        <v>579</v>
      </c>
      <c r="B23" s="660"/>
      <c r="C23" s="660"/>
      <c r="D23" s="660"/>
      <c r="E23" s="561">
        <f>F23+G23</f>
        <v>0</v>
      </c>
      <c r="F23" s="728"/>
      <c r="G23" s="728"/>
      <c r="I23" s="276"/>
      <c r="J23" s="276"/>
      <c r="K23" s="276"/>
      <c r="L23" s="276"/>
    </row>
    <row r="24" spans="1:12">
      <c r="A24" s="519" t="s">
        <v>580</v>
      </c>
      <c r="B24" s="660"/>
      <c r="C24" s="660"/>
      <c r="D24" s="660"/>
      <c r="E24" s="561">
        <f>F24+G24</f>
        <v>0</v>
      </c>
      <c r="F24" s="728"/>
      <c r="G24" s="728"/>
      <c r="I24" s="276"/>
      <c r="J24" s="276"/>
      <c r="K24" s="276"/>
      <c r="L24" s="276"/>
    </row>
    <row r="25" spans="1:12">
      <c r="A25" s="519" t="s">
        <v>581</v>
      </c>
      <c r="B25" s="660"/>
      <c r="C25" s="660"/>
      <c r="D25" s="660"/>
      <c r="E25" s="561">
        <f>F25+G25</f>
        <v>0</v>
      </c>
      <c r="F25" s="728"/>
      <c r="G25" s="728"/>
      <c r="I25" s="276"/>
      <c r="J25" s="276"/>
      <c r="K25" s="276"/>
      <c r="L25" s="276"/>
    </row>
    <row r="26" spans="1:12">
      <c r="A26" s="519" t="s">
        <v>582</v>
      </c>
      <c r="B26" s="660"/>
      <c r="C26" s="660"/>
      <c r="D26" s="660"/>
      <c r="E26" s="561">
        <f>F26+G26</f>
        <v>0</v>
      </c>
      <c r="F26" s="728"/>
      <c r="G26" s="729"/>
      <c r="I26" s="276"/>
      <c r="J26" s="276"/>
      <c r="K26" s="276"/>
    </row>
    <row r="27" spans="1:12">
      <c r="A27" s="1933" t="s">
        <v>242</v>
      </c>
      <c r="B27" s="1934"/>
      <c r="C27" s="1934"/>
      <c r="D27" s="1935"/>
      <c r="E27" s="730">
        <f>SUM(E22:E26)</f>
        <v>0</v>
      </c>
      <c r="F27" s="730">
        <f>SUM(F22:F26)</f>
        <v>0</v>
      </c>
      <c r="G27" s="730">
        <f>SUM(G22:G26)</f>
        <v>0</v>
      </c>
    </row>
    <row r="28" spans="1:12">
      <c r="A28" s="276"/>
      <c r="B28" s="276"/>
      <c r="C28" s="276"/>
      <c r="D28" s="276"/>
      <c r="E28" s="276"/>
      <c r="F28" s="276"/>
      <c r="G28" s="276"/>
      <c r="H28" s="276"/>
      <c r="I28" s="276"/>
      <c r="J28" s="276"/>
      <c r="K28" s="276"/>
      <c r="L28" s="276"/>
    </row>
  </sheetData>
  <sheetProtection password="BF98" sheet="1" objects="1" scenarios="1"/>
  <mergeCells count="1">
    <mergeCell ref="A27:D27"/>
  </mergeCells>
  <phoneticPr fontId="4"/>
  <pageMargins left="0.70866141732283472" right="0.70866141732283472" top="0.74803149606299213" bottom="0.74803149606299213" header="0.31496062992125984" footer="0.31496062992125984"/>
  <pageSetup paperSize="9" scale="70" orientation="portrait" verticalDpi="1200" r:id="rId1"/>
  <headerFooter>
    <oddHeader>&amp;R&amp;D　&amp;T</oddHeader>
  </headerFooter>
  <legacy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L16"/>
  <sheetViews>
    <sheetView view="pageBreakPreview" zoomScaleNormal="100" zoomScaleSheetLayoutView="100" workbookViewId="0">
      <selection activeCell="C11" sqref="C11"/>
    </sheetView>
  </sheetViews>
  <sheetFormatPr defaultColWidth="8.90625" defaultRowHeight="18"/>
  <cols>
    <col min="1" max="1" width="17.08984375" style="421" customWidth="1"/>
    <col min="2" max="2" width="19" style="421" customWidth="1"/>
    <col min="3" max="3" width="27.81640625" style="421" customWidth="1"/>
    <col min="4" max="4" width="21.81640625" style="421" customWidth="1"/>
    <col min="5" max="5" width="3.453125" style="421" customWidth="1"/>
    <col min="6" max="16384" width="8.90625" style="421"/>
  </cols>
  <sheetData>
    <row r="1" spans="1:12">
      <c r="E1" s="437" t="str">
        <f>"【施設名】"&amp;基本情報!$C$3</f>
        <v>【施設名】</v>
      </c>
    </row>
    <row r="2" spans="1:12" ht="20.5" thickBot="1">
      <c r="A2" s="451" t="s">
        <v>203</v>
      </c>
    </row>
    <row r="3" spans="1:12" ht="36">
      <c r="A3" s="439" t="s">
        <v>275</v>
      </c>
      <c r="B3" s="522" t="s">
        <v>979</v>
      </c>
      <c r="C3" s="523" t="s">
        <v>631</v>
      </c>
      <c r="D3" s="442" t="s">
        <v>642</v>
      </c>
    </row>
    <row r="4" spans="1:12">
      <c r="A4" s="443" t="s">
        <v>349</v>
      </c>
      <c r="B4" s="458">
        <f>D16</f>
        <v>0</v>
      </c>
      <c r="C4" s="509">
        <f>C9</f>
        <v>0</v>
      </c>
      <c r="D4" s="510">
        <f>MIN(B4,C4)</f>
        <v>0</v>
      </c>
    </row>
    <row r="5" spans="1:12" ht="18.5" thickBot="1">
      <c r="A5" s="447" t="s">
        <v>274</v>
      </c>
      <c r="B5" s="465">
        <f>SUM(B4:B4)</f>
        <v>0</v>
      </c>
      <c r="C5" s="466">
        <f>SUM(C4:C4)</f>
        <v>0</v>
      </c>
      <c r="D5" s="467">
        <f>SUM(D4:D4)</f>
        <v>0</v>
      </c>
    </row>
    <row r="6" spans="1:12">
      <c r="A6" s="276"/>
      <c r="B6" s="276"/>
      <c r="C6" s="276"/>
      <c r="D6" s="276"/>
      <c r="E6" s="276"/>
      <c r="F6" s="276"/>
      <c r="G6" s="276"/>
      <c r="H6" s="276"/>
      <c r="I6" s="276"/>
      <c r="J6" s="276"/>
      <c r="K6" s="276"/>
      <c r="L6" s="276"/>
    </row>
    <row r="7" spans="1:12">
      <c r="A7" s="283" t="s">
        <v>572</v>
      </c>
      <c r="B7" s="283"/>
      <c r="C7" s="307"/>
      <c r="D7" s="307"/>
      <c r="E7" s="307"/>
      <c r="F7" s="285"/>
    </row>
    <row r="8" spans="1:12" ht="23.4" customHeight="1">
      <c r="A8" s="873" t="s">
        <v>584</v>
      </c>
      <c r="B8" s="875" t="s">
        <v>585</v>
      </c>
      <c r="C8" s="877" t="s">
        <v>586</v>
      </c>
      <c r="D8" s="524"/>
      <c r="E8" s="524"/>
    </row>
    <row r="9" spans="1:12">
      <c r="A9" s="731">
        <v>253791</v>
      </c>
      <c r="B9" s="270"/>
      <c r="C9" s="561">
        <f>A9*B9</f>
        <v>0</v>
      </c>
      <c r="D9" s="305"/>
      <c r="E9" s="305"/>
    </row>
    <row r="10" spans="1:12">
      <c r="A10" s="298"/>
      <c r="B10" s="298"/>
      <c r="C10" s="289"/>
      <c r="D10" s="289"/>
      <c r="E10" s="289"/>
      <c r="F10" s="289"/>
    </row>
    <row r="11" spans="1:12">
      <c r="A11" s="283" t="s">
        <v>570</v>
      </c>
      <c r="B11" s="283"/>
      <c r="C11" s="307"/>
      <c r="D11" s="307"/>
      <c r="E11" s="307"/>
      <c r="F11" s="285"/>
    </row>
    <row r="12" spans="1:12">
      <c r="A12" s="875" t="s">
        <v>499</v>
      </c>
      <c r="B12" s="873" t="s">
        <v>245</v>
      </c>
      <c r="C12" s="881" t="s">
        <v>228</v>
      </c>
      <c r="D12" s="881" t="s">
        <v>500</v>
      </c>
      <c r="E12" s="278"/>
      <c r="F12" s="415" t="s">
        <v>717</v>
      </c>
    </row>
    <row r="13" spans="1:12">
      <c r="A13" s="270"/>
      <c r="B13" s="882" t="str">
        <f>IF(A13="","",VLOOKUP(A13,給与!$A:$AC,2,FALSE))</f>
        <v/>
      </c>
      <c r="C13" s="399" t="str">
        <f>IF(A13="","",VLOOKUP(A13,給与!$A:$AC,3,FALSE))</f>
        <v/>
      </c>
      <c r="D13" s="561" t="str">
        <f>IF(A13="","",VLOOKUP(A13,給与!$A$8:$AD$127,30,FALSE))</f>
        <v/>
      </c>
      <c r="E13" s="305"/>
      <c r="F13" s="636" t="str">
        <f>IF(A13="","",IF(C13="家庭支援","","エラー！担当業務「家庭支援」の職員を配置してください！"))</f>
        <v/>
      </c>
    </row>
    <row r="14" spans="1:12">
      <c r="A14" s="270"/>
      <c r="B14" s="882" t="str">
        <f>IF(A14="","",VLOOKUP(A14,給与!$A:$AC,2,FALSE))</f>
        <v/>
      </c>
      <c r="C14" s="399" t="str">
        <f>IF(A14="","",VLOOKUP(A14,給与!$A:$AC,3,FALSE))</f>
        <v/>
      </c>
      <c r="D14" s="561" t="str">
        <f>IF(A14="","",VLOOKUP(A14,給与!$A$8:$AD$127,30,FALSE))</f>
        <v/>
      </c>
      <c r="E14" s="305"/>
      <c r="F14" s="636" t="str">
        <f t="shared" ref="F14:F15" si="0">IF(A14="","",IF(C14="家庭支援","","エラー！担当業務「家庭支援」の職員を配置してください！"))</f>
        <v/>
      </c>
    </row>
    <row r="15" spans="1:12">
      <c r="A15" s="270"/>
      <c r="B15" s="882" t="str">
        <f>IF(A15="","",VLOOKUP(A15,給与!$A:$AC,2,FALSE))</f>
        <v/>
      </c>
      <c r="C15" s="399" t="str">
        <f>IF(A15="","",VLOOKUP(A15,給与!$A:$AC,3,FALSE))</f>
        <v/>
      </c>
      <c r="D15" s="561" t="str">
        <f>IF(A15="","",VLOOKUP(A15,給与!$A$8:$AD$127,30,FALSE))</f>
        <v/>
      </c>
      <c r="E15" s="305"/>
      <c r="F15" s="636" t="str">
        <f t="shared" si="0"/>
        <v/>
      </c>
    </row>
    <row r="16" spans="1:12">
      <c r="A16" s="1936" t="s">
        <v>583</v>
      </c>
      <c r="B16" s="1937"/>
      <c r="C16" s="1938"/>
      <c r="D16" s="561">
        <f>SUM(D13:E15)</f>
        <v>0</v>
      </c>
      <c r="E16" s="305"/>
      <c r="F16" s="282"/>
    </row>
  </sheetData>
  <sheetProtection password="BF98" sheet="1" objects="1" scenarios="1"/>
  <mergeCells count="1">
    <mergeCell ref="A16:C16"/>
  </mergeCells>
  <phoneticPr fontId="4"/>
  <conditionalFormatting sqref="C13:C15">
    <cfRule type="cellIs" dxfId="57" priority="1" operator="equal">
      <formula>""</formula>
    </cfRule>
    <cfRule type="cellIs" dxfId="56" priority="2" operator="notEqual">
      <formula>"家庭支援"</formula>
    </cfRule>
  </conditionalFormatting>
  <pageMargins left="0.70866141732283472" right="0.70866141732283472" top="0.74803149606299213" bottom="0.74803149606299213" header="0.31496062992125984" footer="0.31496062992125984"/>
  <pageSetup paperSize="9" orientation="portrait" r:id="rId1"/>
  <headerFooter>
    <oddHeader>&amp;R&amp;D　&amp;T</oddHead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dimension ref="A1:F13"/>
  <sheetViews>
    <sheetView view="pageBreakPreview" zoomScaleNormal="100" zoomScaleSheetLayoutView="100" workbookViewId="0">
      <selection activeCell="B6" sqref="B6"/>
    </sheetView>
  </sheetViews>
  <sheetFormatPr defaultColWidth="8.90625" defaultRowHeight="18"/>
  <cols>
    <col min="1" max="1" width="10.36328125" style="455" customWidth="1"/>
    <col min="2" max="2" width="28.1796875" style="455" customWidth="1"/>
    <col min="3" max="3" width="14" style="455" customWidth="1"/>
    <col min="4" max="4" width="16.90625" style="455" customWidth="1"/>
    <col min="5" max="5" width="13.1796875" style="455" customWidth="1"/>
    <col min="6" max="6" width="9.6328125" style="455" customWidth="1"/>
    <col min="7" max="16384" width="8.90625" style="455"/>
  </cols>
  <sheetData>
    <row r="1" spans="1:6">
      <c r="F1" s="437" t="str">
        <f>"【施設名】"&amp;基本情報!$C$3</f>
        <v>【施設名】</v>
      </c>
    </row>
    <row r="2" spans="1:6" ht="20.5" thickBot="1">
      <c r="A2" s="456" t="s">
        <v>204</v>
      </c>
    </row>
    <row r="3" spans="1:6" ht="55.25" customHeight="1">
      <c r="A3" s="526" t="s">
        <v>275</v>
      </c>
      <c r="B3" s="522" t="s">
        <v>912</v>
      </c>
      <c r="C3" s="523" t="s">
        <v>631</v>
      </c>
      <c r="D3" s="442" t="s">
        <v>642</v>
      </c>
    </row>
    <row r="4" spans="1:6" ht="36">
      <c r="A4" s="457" t="s">
        <v>352</v>
      </c>
      <c r="B4" s="458">
        <f>D13</f>
        <v>0</v>
      </c>
      <c r="C4" s="509">
        <f>E13</f>
        <v>40000</v>
      </c>
      <c r="D4" s="510">
        <f>MIN(B4,C4)</f>
        <v>0</v>
      </c>
    </row>
    <row r="5" spans="1:6" ht="18.5" thickBot="1">
      <c r="A5" s="464" t="s">
        <v>274</v>
      </c>
      <c r="B5" s="465">
        <f>SUM(B4:B4)</f>
        <v>0</v>
      </c>
      <c r="C5" s="466">
        <f>SUM(C4:C4)</f>
        <v>40000</v>
      </c>
      <c r="D5" s="467">
        <f>SUM(D4:D4)</f>
        <v>0</v>
      </c>
    </row>
    <row r="6" spans="1:6">
      <c r="A6" s="302"/>
      <c r="B6" s="471"/>
      <c r="C6" s="471"/>
      <c r="D6" s="471"/>
    </row>
    <row r="7" spans="1:6">
      <c r="A7" s="455" t="s">
        <v>613</v>
      </c>
    </row>
    <row r="8" spans="1:6">
      <c r="A8" s="527" t="s">
        <v>892</v>
      </c>
      <c r="B8" s="867" t="s">
        <v>243</v>
      </c>
      <c r="C8" s="1065" t="s">
        <v>192</v>
      </c>
      <c r="D8" s="860" t="s">
        <v>981</v>
      </c>
      <c r="E8" s="867" t="s">
        <v>247</v>
      </c>
      <c r="F8" s="867" t="s">
        <v>248</v>
      </c>
    </row>
    <row r="9" spans="1:6">
      <c r="A9" s="528">
        <v>1</v>
      </c>
      <c r="B9" s="661"/>
      <c r="C9" s="661"/>
      <c r="D9" s="630"/>
      <c r="E9" s="531"/>
      <c r="F9" s="532"/>
    </row>
    <row r="10" spans="1:6">
      <c r="A10" s="529">
        <v>2</v>
      </c>
      <c r="B10" s="662"/>
      <c r="C10" s="662"/>
      <c r="D10" s="631"/>
      <c r="E10" s="533"/>
      <c r="F10" s="534"/>
    </row>
    <row r="11" spans="1:6">
      <c r="A11" s="529">
        <v>3</v>
      </c>
      <c r="B11" s="662"/>
      <c r="C11" s="662"/>
      <c r="D11" s="631"/>
      <c r="E11" s="534"/>
      <c r="F11" s="535"/>
    </row>
    <row r="12" spans="1:6">
      <c r="A12" s="530">
        <v>4</v>
      </c>
      <c r="B12" s="663"/>
      <c r="C12" s="663"/>
      <c r="D12" s="632"/>
      <c r="E12" s="536"/>
      <c r="F12" s="537"/>
    </row>
    <row r="13" spans="1:6">
      <c r="A13" s="1741" t="s">
        <v>95</v>
      </c>
      <c r="B13" s="1757"/>
      <c r="C13" s="1742"/>
      <c r="D13" s="299">
        <f>SUM(D9:D12)</f>
        <v>0</v>
      </c>
      <c r="E13" s="458">
        <v>40000</v>
      </c>
      <c r="F13" s="458">
        <f>MIN(D13,E13)</f>
        <v>0</v>
      </c>
    </row>
  </sheetData>
  <sheetProtection password="BF98" sheet="1" objects="1" scenarios="1"/>
  <mergeCells count="1">
    <mergeCell ref="A13:C13"/>
  </mergeCells>
  <phoneticPr fontId="4"/>
  <pageMargins left="0.70866141732283472" right="0.70866141732283472" top="0.74803149606299213" bottom="0.74803149606299213" header="0.31496062992125984" footer="0.31496062992125984"/>
  <pageSetup paperSize="9" scale="88" orientation="portrait" r:id="rId1"/>
  <headerFooter>
    <oddHeader>&amp;R&amp;D　&amp;T</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view="pageBreakPreview" topLeftCell="A4" zoomScaleNormal="100" zoomScaleSheetLayoutView="100" workbookViewId="0">
      <selection sqref="A1:E1"/>
    </sheetView>
  </sheetViews>
  <sheetFormatPr defaultColWidth="8.90625" defaultRowHeight="18"/>
  <cols>
    <col min="1" max="1" width="3.90625" style="948" customWidth="1"/>
    <col min="2" max="2" width="28.36328125" style="948" customWidth="1"/>
    <col min="3" max="3" width="19.1796875" style="948" customWidth="1"/>
    <col min="4" max="4" width="11.36328125" style="948" customWidth="1"/>
    <col min="5" max="5" width="29.54296875" style="948" customWidth="1"/>
    <col min="6" max="16384" width="8.90625" style="948"/>
  </cols>
  <sheetData>
    <row r="1" spans="1:5" ht="21.65" customHeight="1">
      <c r="A1" s="1290" t="s">
        <v>1307</v>
      </c>
      <c r="B1" s="1290"/>
      <c r="C1" s="1290"/>
      <c r="D1" s="1290"/>
      <c r="E1" s="1290"/>
    </row>
    <row r="2" spans="1:5" ht="21.65" customHeight="1">
      <c r="A2" s="1290" t="s">
        <v>1010</v>
      </c>
      <c r="B2" s="1290"/>
      <c r="C2" s="1290"/>
      <c r="D2" s="1290"/>
      <c r="E2" s="1290"/>
    </row>
    <row r="3" spans="1:5" ht="23.4" customHeight="1">
      <c r="C3" s="949" t="s">
        <v>13</v>
      </c>
      <c r="D3" s="1291">
        <f>基本情報!C3</f>
        <v>0</v>
      </c>
      <c r="E3" s="1291"/>
    </row>
    <row r="4" spans="1:5" ht="23.4" customHeight="1">
      <c r="C4" s="950" t="s">
        <v>14</v>
      </c>
      <c r="D4" s="1292">
        <f>基本情報!C4</f>
        <v>0</v>
      </c>
      <c r="E4" s="1292"/>
    </row>
    <row r="5" spans="1:5" ht="12" customHeight="1">
      <c r="D5" s="951"/>
      <c r="E5" s="952"/>
    </row>
    <row r="6" spans="1:5">
      <c r="A6" s="1293" t="s">
        <v>1011</v>
      </c>
      <c r="B6" s="1293"/>
      <c r="C6" s="1293"/>
      <c r="D6" s="1293"/>
      <c r="E6" s="1293"/>
    </row>
    <row r="7" spans="1:5" s="954" customFormat="1">
      <c r="A7" s="953"/>
      <c r="B7" s="953" t="s">
        <v>1</v>
      </c>
      <c r="C7" s="953" t="s">
        <v>0</v>
      </c>
      <c r="D7" s="953" t="s">
        <v>1000</v>
      </c>
      <c r="E7" s="953" t="s">
        <v>1001</v>
      </c>
    </row>
    <row r="8" spans="1:5" ht="37.25" customHeight="1">
      <c r="A8" s="955" t="s">
        <v>17</v>
      </c>
      <c r="B8" s="956" t="s">
        <v>29</v>
      </c>
      <c r="C8" s="957">
        <f>【入力不要】内訳表!C9</f>
        <v>0</v>
      </c>
      <c r="D8" s="958" t="str">
        <f>【入力不要】内訳表!D9</f>
        <v>－</v>
      </c>
      <c r="E8" s="1104" t="str">
        <f>IF(基本情報!E12=0," ",基本情報!E12)</f>
        <v xml:space="preserve"> </v>
      </c>
    </row>
    <row r="9" spans="1:5" ht="37.25" customHeight="1">
      <c r="A9" s="955" t="s">
        <v>18</v>
      </c>
      <c r="B9" s="956" t="s">
        <v>30</v>
      </c>
      <c r="C9" s="957">
        <f>【入力不要】内訳表!C11</f>
        <v>0</v>
      </c>
      <c r="D9" s="958" t="str">
        <f>【入力不要】内訳表!D11</f>
        <v>－</v>
      </c>
      <c r="E9" s="1104" t="str">
        <f>IF(基本情報!E14=0," ",基本情報!E14)</f>
        <v xml:space="preserve"> </v>
      </c>
    </row>
    <row r="10" spans="1:5" ht="37.25" customHeight="1">
      <c r="A10" s="955" t="s">
        <v>20</v>
      </c>
      <c r="B10" s="956" t="s">
        <v>32</v>
      </c>
      <c r="C10" s="957">
        <f>【入力不要】内訳表!C14</f>
        <v>0</v>
      </c>
      <c r="D10" s="958" t="str">
        <f>【入力不要】内訳表!D14</f>
        <v>－</v>
      </c>
      <c r="E10" s="1104" t="str">
        <f>IF(基本情報!E17=0," ",基本情報!E17)</f>
        <v xml:space="preserve"> </v>
      </c>
    </row>
    <row r="11" spans="1:5" ht="37.25" customHeight="1">
      <c r="A11" s="955" t="s">
        <v>21</v>
      </c>
      <c r="B11" s="956" t="s">
        <v>33</v>
      </c>
      <c r="C11" s="957">
        <f>【入力不要】内訳表!C15</f>
        <v>0</v>
      </c>
      <c r="D11" s="958" t="str">
        <f>【入力不要】内訳表!D15</f>
        <v>－</v>
      </c>
      <c r="E11" s="1104" t="str">
        <f>IF(基本情報!E18=0," ",基本情報!E18)</f>
        <v xml:space="preserve"> </v>
      </c>
    </row>
    <row r="12" spans="1:5" ht="37.25" customHeight="1">
      <c r="A12" s="955" t="s">
        <v>22</v>
      </c>
      <c r="B12" s="956" t="s">
        <v>34</v>
      </c>
      <c r="C12" s="957">
        <f>【入力不要】内訳表!C16</f>
        <v>0</v>
      </c>
      <c r="D12" s="958" t="str">
        <f>【入力不要】内訳表!D16</f>
        <v>－</v>
      </c>
      <c r="E12" s="1104" t="str">
        <f>IF(基本情報!E19=0," ",基本情報!E19)</f>
        <v xml:space="preserve"> </v>
      </c>
    </row>
    <row r="13" spans="1:5" ht="37.25" customHeight="1">
      <c r="A13" s="955" t="s">
        <v>23</v>
      </c>
      <c r="B13" s="956" t="s">
        <v>1153</v>
      </c>
      <c r="C13" s="957">
        <f>【入力不要】内訳表!C18</f>
        <v>0</v>
      </c>
      <c r="D13" s="958" t="str">
        <f>【入力不要】内訳表!D18</f>
        <v>－</v>
      </c>
      <c r="E13" s="1104" t="str">
        <f>IF(基本情報!E21=0," ",基本情報!E21)</f>
        <v xml:space="preserve"> </v>
      </c>
    </row>
    <row r="14" spans="1:5" ht="37.25" customHeight="1">
      <c r="A14" s="955" t="s">
        <v>24</v>
      </c>
      <c r="B14" s="956" t="s">
        <v>630</v>
      </c>
      <c r="C14" s="957">
        <f>【入力不要】内訳表!C19</f>
        <v>0</v>
      </c>
      <c r="D14" s="958" t="str">
        <f>【入力不要】内訳表!D19</f>
        <v>－</v>
      </c>
      <c r="E14" s="1104" t="str">
        <f>IF(基本情報!E22=0," ",基本情報!E22)</f>
        <v xml:space="preserve"> </v>
      </c>
    </row>
    <row r="15" spans="1:5" ht="37.25" customHeight="1">
      <c r="A15" s="955" t="s">
        <v>168</v>
      </c>
      <c r="B15" s="956" t="s">
        <v>36</v>
      </c>
      <c r="C15" s="957">
        <f>【入力不要】内訳表!C20</f>
        <v>0</v>
      </c>
      <c r="D15" s="958" t="str">
        <f>【入力不要】内訳表!D20</f>
        <v>－</v>
      </c>
      <c r="E15" s="1104" t="str">
        <f>IF(基本情報!E23=0," ",基本情報!E23)</f>
        <v xml:space="preserve"> </v>
      </c>
    </row>
    <row r="16" spans="1:5" ht="37.25" customHeight="1">
      <c r="A16" s="955" t="s">
        <v>25</v>
      </c>
      <c r="B16" s="956" t="s">
        <v>170</v>
      </c>
      <c r="C16" s="957">
        <f>【入力不要】内訳表!C22</f>
        <v>0</v>
      </c>
      <c r="D16" s="958" t="str">
        <f>【入力不要】内訳表!D22</f>
        <v>－</v>
      </c>
      <c r="E16" s="1104" t="str">
        <f>IF(基本情報!E25=0," ",基本情報!E25)</f>
        <v xml:space="preserve"> </v>
      </c>
    </row>
    <row r="17" spans="1:5" ht="37.25" customHeight="1">
      <c r="A17" s="955" t="s">
        <v>26</v>
      </c>
      <c r="B17" s="956" t="s">
        <v>37</v>
      </c>
      <c r="C17" s="957">
        <f>【入力不要】内訳表!C23</f>
        <v>0</v>
      </c>
      <c r="D17" s="958" t="str">
        <f>【入力不要】内訳表!D23</f>
        <v>－</v>
      </c>
      <c r="E17" s="1104" t="str">
        <f>IF(基本情報!E26=0," ",基本情報!E26)</f>
        <v xml:space="preserve"> </v>
      </c>
    </row>
    <row r="18" spans="1:5" ht="37.25" customHeight="1">
      <c r="A18" s="955" t="s">
        <v>27</v>
      </c>
      <c r="B18" s="956" t="s">
        <v>38</v>
      </c>
      <c r="C18" s="957">
        <f>【入力不要】内訳表!C25</f>
        <v>0</v>
      </c>
      <c r="D18" s="958" t="str">
        <f>【入力不要】内訳表!D25</f>
        <v>－</v>
      </c>
      <c r="E18" s="1104" t="str">
        <f>IF(基本情報!E28=0," ",基本情報!E28)</f>
        <v xml:space="preserve"> </v>
      </c>
    </row>
    <row r="19" spans="1:5" ht="37.25" customHeight="1">
      <c r="A19" s="890" t="s">
        <v>971</v>
      </c>
      <c r="B19" s="891" t="s">
        <v>1125</v>
      </c>
      <c r="C19" s="957">
        <f>【入力不要】内訳表!C27</f>
        <v>0</v>
      </c>
      <c r="D19" s="958" t="str">
        <f>【入力不要】内訳表!D27</f>
        <v>－</v>
      </c>
      <c r="E19" s="1104" t="str">
        <f>IF(基本情報!E30=0," ",基本情報!E30)</f>
        <v xml:space="preserve"> </v>
      </c>
    </row>
    <row r="20" spans="1:5" ht="37.25" customHeight="1">
      <c r="A20" s="890" t="s">
        <v>972</v>
      </c>
      <c r="B20" s="891" t="s">
        <v>1126</v>
      </c>
      <c r="C20" s="957">
        <f>【入力不要】内訳表!C28</f>
        <v>0</v>
      </c>
      <c r="D20" s="958" t="str">
        <f>【入力不要】内訳表!D28</f>
        <v>－</v>
      </c>
      <c r="E20" s="1104" t="str">
        <f>IF(基本情報!E31=0," ",基本情報!E31)</f>
        <v xml:space="preserve"> </v>
      </c>
    </row>
    <row r="21" spans="1:5" ht="37.25" customHeight="1">
      <c r="A21" s="1288" t="s">
        <v>1012</v>
      </c>
      <c r="B21" s="1289"/>
      <c r="C21" s="959">
        <f>SUM(C8:C20)</f>
        <v>0</v>
      </c>
      <c r="D21" s="962"/>
      <c r="E21" s="963"/>
    </row>
    <row r="22" spans="1:5" ht="37.25" customHeight="1" thickBot="1">
      <c r="A22" s="1298" t="s">
        <v>1013</v>
      </c>
      <c r="B22" s="1299"/>
      <c r="C22" s="964">
        <f>'【入力不要】内訳表(優先項目)'!C16</f>
        <v>0</v>
      </c>
      <c r="D22" s="965"/>
      <c r="E22" s="966"/>
    </row>
    <row r="23" spans="1:5" ht="37.25" customHeight="1" thickBot="1">
      <c r="A23" s="1300" t="s">
        <v>1014</v>
      </c>
      <c r="B23" s="1301"/>
      <c r="C23" s="967">
        <f>C21+C22</f>
        <v>0</v>
      </c>
      <c r="D23" s="960" t="s">
        <v>1003</v>
      </c>
      <c r="E23" s="961"/>
    </row>
  </sheetData>
  <sheetProtection password="BF98" sheet="1" objects="1" scenarios="1"/>
  <mergeCells count="8">
    <mergeCell ref="A22:B22"/>
    <mergeCell ref="A23:B23"/>
    <mergeCell ref="A1:E1"/>
    <mergeCell ref="A2:E2"/>
    <mergeCell ref="D3:E3"/>
    <mergeCell ref="D4:E4"/>
    <mergeCell ref="A6:E6"/>
    <mergeCell ref="A21:B21"/>
  </mergeCells>
  <phoneticPr fontId="4"/>
  <pageMargins left="0.70866141732283472" right="0.70866141732283472" top="0.74803149606299213" bottom="0.74803149606299213" header="0.31496062992125984" footer="0.31496062992125984"/>
  <pageSetup paperSize="9" scale="96" orientation="portrait" r:id="rId1"/>
  <headerFooter>
    <oddHeader>&amp;R&amp;D　&amp;T</oddHead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9"/>
  <dimension ref="A1:Q51"/>
  <sheetViews>
    <sheetView view="pageBreakPreview" topLeftCell="A31" zoomScale="90" zoomScaleNormal="100" zoomScaleSheetLayoutView="90" workbookViewId="0">
      <selection activeCell="F7" sqref="F7"/>
    </sheetView>
  </sheetViews>
  <sheetFormatPr defaultColWidth="8.90625" defaultRowHeight="18"/>
  <cols>
    <col min="1" max="1" width="20.36328125" style="455" customWidth="1"/>
    <col min="2" max="2" width="19.81640625" style="455" customWidth="1"/>
    <col min="3" max="3" width="15.90625" style="455" customWidth="1"/>
    <col min="4" max="4" width="18.453125" style="455" customWidth="1"/>
    <col min="5" max="5" width="19.6328125" style="455" customWidth="1"/>
    <col min="6" max="6" width="20.6328125" style="455" customWidth="1"/>
    <col min="7" max="7" width="17.453125" style="455" customWidth="1"/>
    <col min="8" max="8" width="7.453125" style="455" customWidth="1"/>
    <col min="9" max="16384" width="8.90625" style="455"/>
  </cols>
  <sheetData>
    <row r="1" spans="1:9">
      <c r="G1" s="437" t="str">
        <f>"【施設名】"&amp;基本情報!$C$3</f>
        <v>【施設名】</v>
      </c>
    </row>
    <row r="2" spans="1:9" ht="20.5" thickBot="1">
      <c r="A2" s="456" t="s">
        <v>205</v>
      </c>
    </row>
    <row r="3" spans="1:9" ht="36">
      <c r="A3" s="526" t="s">
        <v>275</v>
      </c>
      <c r="B3" s="440" t="s">
        <v>912</v>
      </c>
      <c r="C3" s="440" t="s">
        <v>977</v>
      </c>
      <c r="D3" s="440" t="s">
        <v>560</v>
      </c>
      <c r="E3" s="441" t="s">
        <v>558</v>
      </c>
      <c r="F3" s="442" t="s">
        <v>559</v>
      </c>
    </row>
    <row r="4" spans="1:9" ht="22.25" customHeight="1">
      <c r="A4" s="457" t="s">
        <v>350</v>
      </c>
      <c r="B4" s="458">
        <f>E25</f>
        <v>0</v>
      </c>
      <c r="C4" s="483">
        <f>F25</f>
        <v>0</v>
      </c>
      <c r="D4" s="458">
        <f>B4-C4</f>
        <v>0</v>
      </c>
      <c r="E4" s="509">
        <f>D11</f>
        <v>0</v>
      </c>
      <c r="F4" s="510">
        <f>IF(D4&lt;0,0,MIN(D4,E4))</f>
        <v>0</v>
      </c>
    </row>
    <row r="5" spans="1:9" ht="33.65" customHeight="1">
      <c r="A5" s="457" t="s">
        <v>351</v>
      </c>
      <c r="B5" s="458">
        <f>F51</f>
        <v>0</v>
      </c>
      <c r="C5" s="483">
        <f>G51</f>
        <v>0</v>
      </c>
      <c r="D5" s="458">
        <f>B5-C5</f>
        <v>0</v>
      </c>
      <c r="E5" s="509">
        <f>D32</f>
        <v>2400</v>
      </c>
      <c r="F5" s="510">
        <f>IF(D5&lt;0,0,MIN(D5,E5))</f>
        <v>0</v>
      </c>
    </row>
    <row r="6" spans="1:9" ht="18.5" thickBot="1">
      <c r="A6" s="464" t="s">
        <v>274</v>
      </c>
      <c r="B6" s="465">
        <f>SUM(B4:B5)</f>
        <v>0</v>
      </c>
      <c r="C6" s="465">
        <f>SUM(C4:C5)</f>
        <v>0</v>
      </c>
      <c r="D6" s="465">
        <f>SUM(D4:D5)</f>
        <v>0</v>
      </c>
      <c r="E6" s="511"/>
      <c r="F6" s="467">
        <f>SUM(F4:F5)</f>
        <v>0</v>
      </c>
    </row>
    <row r="8" spans="1:9">
      <c r="A8" s="473" t="s">
        <v>1360</v>
      </c>
      <c r="B8" s="539"/>
      <c r="C8" s="539"/>
      <c r="D8" s="539"/>
      <c r="E8" s="539"/>
      <c r="F8" s="539"/>
      <c r="G8" s="539"/>
      <c r="H8" s="539"/>
    </row>
    <row r="9" spans="1:9">
      <c r="A9" s="473" t="s">
        <v>632</v>
      </c>
      <c r="B9" s="539"/>
      <c r="C9" s="539"/>
      <c r="D9" s="539"/>
      <c r="E9" s="539"/>
      <c r="F9" s="539"/>
      <c r="G9" s="539"/>
      <c r="H9" s="539"/>
    </row>
    <row r="10" spans="1:9" ht="54">
      <c r="A10" s="868" t="s">
        <v>587</v>
      </c>
      <c r="B10" s="868" t="s">
        <v>588</v>
      </c>
      <c r="C10" s="868" t="s">
        <v>741</v>
      </c>
      <c r="D10" s="868" t="s">
        <v>589</v>
      </c>
      <c r="E10" s="540"/>
    </row>
    <row r="11" spans="1:9">
      <c r="A11" s="541">
        <v>70000</v>
      </c>
      <c r="B11" s="541">
        <f>初日在籍児童数!S34</f>
        <v>0</v>
      </c>
      <c r="C11" s="541">
        <f>ROUNDUP(B11/40,0)*3</f>
        <v>0</v>
      </c>
      <c r="D11" s="541">
        <f>A11*C11</f>
        <v>0</v>
      </c>
      <c r="E11" s="542"/>
    </row>
    <row r="12" spans="1:9">
      <c r="A12" s="543" t="s">
        <v>633</v>
      </c>
      <c r="B12" s="544"/>
      <c r="C12" s="544"/>
      <c r="D12" s="544"/>
      <c r="E12" s="544"/>
      <c r="F12" s="544"/>
      <c r="G12" s="542"/>
      <c r="H12" s="539"/>
    </row>
    <row r="13" spans="1:9" ht="18" customHeight="1">
      <c r="A13" s="1807" t="s">
        <v>590</v>
      </c>
      <c r="B13" s="1807"/>
      <c r="C13" s="1807"/>
      <c r="D13" s="1807"/>
      <c r="E13" s="1807"/>
      <c r="F13" s="868" t="s">
        <v>591</v>
      </c>
      <c r="G13" s="542"/>
      <c r="H13" s="539"/>
    </row>
    <row r="14" spans="1:9">
      <c r="A14" s="527" t="s">
        <v>892</v>
      </c>
      <c r="B14" s="866" t="s">
        <v>982</v>
      </c>
      <c r="C14" s="866" t="s">
        <v>249</v>
      </c>
      <c r="D14" s="1065" t="s">
        <v>192</v>
      </c>
      <c r="E14" s="866" t="s">
        <v>250</v>
      </c>
      <c r="F14" s="866" t="s">
        <v>251</v>
      </c>
      <c r="G14" s="300"/>
      <c r="H14" s="542"/>
      <c r="I14" s="539"/>
    </row>
    <row r="15" spans="1:9">
      <c r="A15" s="545">
        <v>1</v>
      </c>
      <c r="B15" s="666"/>
      <c r="C15" s="664"/>
      <c r="D15" s="664"/>
      <c r="E15" s="633"/>
      <c r="F15" s="633"/>
      <c r="G15" s="300"/>
      <c r="H15" s="542"/>
      <c r="I15" s="539"/>
    </row>
    <row r="16" spans="1:9">
      <c r="A16" s="545">
        <v>2</v>
      </c>
      <c r="B16" s="666"/>
      <c r="C16" s="664"/>
      <c r="D16" s="664"/>
      <c r="E16" s="633"/>
      <c r="F16" s="633"/>
      <c r="G16" s="300"/>
      <c r="H16" s="542"/>
      <c r="I16" s="539"/>
    </row>
    <row r="17" spans="1:17">
      <c r="A17" s="545">
        <v>3</v>
      </c>
      <c r="B17" s="666"/>
      <c r="C17" s="664"/>
      <c r="D17" s="664"/>
      <c r="E17" s="633"/>
      <c r="F17" s="633"/>
      <c r="G17" s="300"/>
      <c r="H17" s="542"/>
      <c r="I17" s="539"/>
    </row>
    <row r="18" spans="1:17">
      <c r="A18" s="545">
        <v>4</v>
      </c>
      <c r="B18" s="666"/>
      <c r="C18" s="664"/>
      <c r="D18" s="664"/>
      <c r="E18" s="633"/>
      <c r="F18" s="633"/>
      <c r="G18" s="300"/>
      <c r="H18" s="542"/>
      <c r="I18" s="539"/>
    </row>
    <row r="19" spans="1:17">
      <c r="A19" s="545">
        <v>5</v>
      </c>
      <c r="B19" s="666"/>
      <c r="C19" s="664"/>
      <c r="D19" s="664"/>
      <c r="E19" s="633"/>
      <c r="F19" s="633"/>
      <c r="G19" s="301"/>
      <c r="H19" s="540"/>
      <c r="I19" s="539"/>
    </row>
    <row r="20" spans="1:17">
      <c r="A20" s="545">
        <v>6</v>
      </c>
      <c r="B20" s="666"/>
      <c r="C20" s="664"/>
      <c r="D20" s="664"/>
      <c r="E20" s="633"/>
      <c r="F20" s="633"/>
      <c r="G20" s="872"/>
      <c r="H20" s="540"/>
      <c r="I20" s="539"/>
    </row>
    <row r="21" spans="1:17">
      <c r="A21" s="545">
        <v>7</v>
      </c>
      <c r="B21" s="666"/>
      <c r="C21" s="664"/>
      <c r="D21" s="664"/>
      <c r="E21" s="633"/>
      <c r="F21" s="633"/>
      <c r="G21" s="301"/>
      <c r="H21" s="540"/>
      <c r="I21" s="539"/>
    </row>
    <row r="22" spans="1:17">
      <c r="A22" s="545">
        <v>8</v>
      </c>
      <c r="B22" s="666"/>
      <c r="C22" s="664"/>
      <c r="D22" s="664"/>
      <c r="E22" s="633"/>
      <c r="F22" s="633"/>
      <c r="G22" s="872"/>
      <c r="H22" s="540"/>
      <c r="I22" s="539"/>
    </row>
    <row r="23" spans="1:17">
      <c r="A23" s="545">
        <v>9</v>
      </c>
      <c r="B23" s="666"/>
      <c r="C23" s="664"/>
      <c r="D23" s="664"/>
      <c r="E23" s="633"/>
      <c r="F23" s="633"/>
      <c r="G23" s="301"/>
      <c r="H23" s="540"/>
      <c r="I23" s="539"/>
    </row>
    <row r="24" spans="1:17">
      <c r="A24" s="545">
        <v>10</v>
      </c>
      <c r="B24" s="666"/>
      <c r="C24" s="664"/>
      <c r="D24" s="664"/>
      <c r="E24" s="633"/>
      <c r="F24" s="633"/>
      <c r="G24" s="872"/>
      <c r="H24" s="540"/>
      <c r="I24" s="539"/>
    </row>
    <row r="25" spans="1:17" s="473" customFormat="1" ht="18.649999999999999" customHeight="1">
      <c r="A25" s="1727" t="s">
        <v>272</v>
      </c>
      <c r="B25" s="1728"/>
      <c r="C25" s="1728"/>
      <c r="D25" s="1729"/>
      <c r="E25" s="546">
        <f>SUM(E15:E24)</f>
        <v>0</v>
      </c>
      <c r="F25" s="546">
        <f>SUM(F15:F24)</f>
        <v>0</v>
      </c>
      <c r="G25" s="540"/>
      <c r="H25" s="1855"/>
      <c r="I25" s="1855"/>
      <c r="J25" s="1855"/>
      <c r="K25" s="1855"/>
      <c r="L25" s="302"/>
      <c r="M25" s="302"/>
      <c r="N25" s="540"/>
      <c r="O25" s="540"/>
      <c r="P25" s="540"/>
      <c r="Q25" s="540"/>
    </row>
    <row r="26" spans="1:17">
      <c r="A26" s="302"/>
      <c r="B26" s="863"/>
      <c r="C26" s="863"/>
      <c r="D26" s="301"/>
      <c r="E26" s="861"/>
      <c r="F26" s="872"/>
      <c r="G26" s="539"/>
      <c r="H26" s="542"/>
      <c r="I26" s="471"/>
      <c r="J26" s="471"/>
      <c r="K26" s="471"/>
      <c r="L26" s="471"/>
      <c r="M26" s="471"/>
      <c r="N26" s="471"/>
      <c r="O26" s="471"/>
      <c r="P26" s="471"/>
      <c r="Q26" s="471"/>
    </row>
    <row r="27" spans="1:17">
      <c r="A27" s="473" t="s">
        <v>252</v>
      </c>
      <c r="B27" s="539"/>
      <c r="C27" s="539"/>
      <c r="D27" s="539"/>
      <c r="E27" s="547"/>
      <c r="F27" s="542"/>
      <c r="G27" s="542"/>
      <c r="H27" s="473"/>
    </row>
    <row r="28" spans="1:17">
      <c r="A28" s="473" t="s">
        <v>632</v>
      </c>
      <c r="B28" s="539"/>
      <c r="C28" s="539"/>
      <c r="D28" s="539"/>
      <c r="E28" s="539"/>
      <c r="F28" s="539"/>
      <c r="G28" s="539"/>
      <c r="H28" s="539"/>
    </row>
    <row r="29" spans="1:17" ht="54">
      <c r="A29" s="541"/>
      <c r="B29" s="868" t="s">
        <v>593</v>
      </c>
      <c r="C29" s="868" t="s">
        <v>697</v>
      </c>
      <c r="D29" s="548" t="s">
        <v>239</v>
      </c>
      <c r="E29" s="542"/>
      <c r="F29" s="542"/>
      <c r="G29" s="542"/>
      <c r="H29" s="539"/>
    </row>
    <row r="30" spans="1:17">
      <c r="A30" s="548" t="s">
        <v>253</v>
      </c>
      <c r="B30" s="541">
        <f>200*3</f>
        <v>600</v>
      </c>
      <c r="C30" s="561">
        <f>初日在籍児童数!S34</f>
        <v>0</v>
      </c>
      <c r="D30" s="561">
        <f>+B30*C30</f>
        <v>0</v>
      </c>
      <c r="E30" s="305" t="s">
        <v>698</v>
      </c>
      <c r="F30" s="305"/>
      <c r="G30" s="305"/>
      <c r="H30" s="539"/>
    </row>
    <row r="31" spans="1:17">
      <c r="A31" s="549" t="s">
        <v>254</v>
      </c>
      <c r="B31" s="541">
        <f>200*3</f>
        <v>600</v>
      </c>
      <c r="C31" s="550"/>
      <c r="D31" s="541">
        <f>+B31*4</f>
        <v>2400</v>
      </c>
      <c r="E31" s="542" t="s">
        <v>699</v>
      </c>
      <c r="F31" s="542"/>
      <c r="G31" s="542"/>
      <c r="H31" s="539"/>
    </row>
    <row r="32" spans="1:17">
      <c r="A32" s="549" t="s">
        <v>95</v>
      </c>
      <c r="B32" s="551"/>
      <c r="C32" s="541">
        <f>SUM(C30:C31)</f>
        <v>0</v>
      </c>
      <c r="D32" s="541">
        <f>SUM(D30:D31)</f>
        <v>2400</v>
      </c>
      <c r="E32" s="542"/>
      <c r="F32" s="473"/>
      <c r="G32" s="542"/>
      <c r="H32" s="539"/>
    </row>
    <row r="33" spans="1:9">
      <c r="A33" s="543" t="s">
        <v>633</v>
      </c>
      <c r="B33" s="544"/>
      <c r="C33" s="544"/>
      <c r="D33" s="544"/>
      <c r="E33" s="544"/>
      <c r="F33" s="544"/>
      <c r="G33" s="542"/>
      <c r="H33" s="539"/>
    </row>
    <row r="34" spans="1:9">
      <c r="A34" s="1307" t="s">
        <v>634</v>
      </c>
      <c r="B34" s="1307"/>
      <c r="C34" s="1307"/>
      <c r="D34" s="1307"/>
      <c r="E34" s="1307"/>
      <c r="F34" s="1307"/>
      <c r="G34" s="868" t="s">
        <v>591</v>
      </c>
      <c r="H34" s="539"/>
    </row>
    <row r="35" spans="1:9">
      <c r="A35" s="527" t="s">
        <v>892</v>
      </c>
      <c r="B35" s="866" t="s">
        <v>982</v>
      </c>
      <c r="C35" s="866" t="s">
        <v>249</v>
      </c>
      <c r="D35" s="866" t="s">
        <v>243</v>
      </c>
      <c r="E35" s="1065" t="s">
        <v>192</v>
      </c>
      <c r="F35" s="552" t="s">
        <v>250</v>
      </c>
      <c r="G35" s="866" t="s">
        <v>251</v>
      </c>
      <c r="H35" s="539"/>
      <c r="I35" s="539"/>
    </row>
    <row r="36" spans="1:9">
      <c r="A36" s="545">
        <v>11</v>
      </c>
      <c r="B36" s="666"/>
      <c r="C36" s="665"/>
      <c r="D36" s="664"/>
      <c r="E36" s="664"/>
      <c r="F36" s="633"/>
      <c r="G36" s="633"/>
      <c r="H36" s="539"/>
      <c r="I36" s="539"/>
    </row>
    <row r="37" spans="1:9">
      <c r="A37" s="545">
        <v>12</v>
      </c>
      <c r="B37" s="666"/>
      <c r="C37" s="665"/>
      <c r="D37" s="664"/>
      <c r="E37" s="664"/>
      <c r="F37" s="633"/>
      <c r="G37" s="633"/>
      <c r="H37" s="539"/>
      <c r="I37" s="539"/>
    </row>
    <row r="38" spans="1:9">
      <c r="A38" s="545">
        <v>13</v>
      </c>
      <c r="B38" s="666"/>
      <c r="C38" s="665"/>
      <c r="D38" s="664"/>
      <c r="E38" s="664"/>
      <c r="F38" s="633"/>
      <c r="G38" s="633"/>
      <c r="H38" s="539"/>
      <c r="I38" s="539"/>
    </row>
    <row r="39" spans="1:9">
      <c r="A39" s="545">
        <v>14</v>
      </c>
      <c r="B39" s="666"/>
      <c r="C39" s="665"/>
      <c r="D39" s="664"/>
      <c r="E39" s="664"/>
      <c r="F39" s="633"/>
      <c r="G39" s="633"/>
      <c r="H39" s="539"/>
      <c r="I39" s="539"/>
    </row>
    <row r="40" spans="1:9">
      <c r="A40" s="545">
        <v>15</v>
      </c>
      <c r="B40" s="666"/>
      <c r="C40" s="665"/>
      <c r="D40" s="664"/>
      <c r="E40" s="664"/>
      <c r="F40" s="633"/>
      <c r="G40" s="633"/>
      <c r="H40" s="539"/>
      <c r="I40" s="539"/>
    </row>
    <row r="41" spans="1:9">
      <c r="A41" s="545">
        <v>16</v>
      </c>
      <c r="B41" s="666"/>
      <c r="C41" s="665"/>
      <c r="D41" s="664"/>
      <c r="E41" s="664"/>
      <c r="F41" s="633"/>
      <c r="G41" s="633"/>
      <c r="H41" s="473"/>
      <c r="I41" s="539"/>
    </row>
    <row r="42" spans="1:9">
      <c r="A42" s="545">
        <v>17</v>
      </c>
      <c r="B42" s="666"/>
      <c r="C42" s="665"/>
      <c r="D42" s="664"/>
      <c r="E42" s="664"/>
      <c r="F42" s="633"/>
      <c r="G42" s="633"/>
      <c r="H42" s="539"/>
      <c r="I42" s="539"/>
    </row>
    <row r="43" spans="1:9">
      <c r="A43" s="545">
        <v>18</v>
      </c>
      <c r="B43" s="666"/>
      <c r="C43" s="665"/>
      <c r="D43" s="664"/>
      <c r="E43" s="664"/>
      <c r="F43" s="633"/>
      <c r="G43" s="633"/>
    </row>
    <row r="44" spans="1:9">
      <c r="A44" s="545">
        <v>19</v>
      </c>
      <c r="B44" s="666"/>
      <c r="C44" s="665"/>
      <c r="D44" s="664"/>
      <c r="E44" s="664"/>
      <c r="F44" s="633"/>
      <c r="G44" s="633"/>
    </row>
    <row r="45" spans="1:9">
      <c r="A45" s="545">
        <v>20</v>
      </c>
      <c r="B45" s="666"/>
      <c r="C45" s="665"/>
      <c r="D45" s="664"/>
      <c r="E45" s="664"/>
      <c r="F45" s="633"/>
      <c r="G45" s="633"/>
    </row>
    <row r="46" spans="1:9">
      <c r="A46" s="545">
        <v>21</v>
      </c>
      <c r="B46" s="666"/>
      <c r="C46" s="665"/>
      <c r="D46" s="664"/>
      <c r="E46" s="664"/>
      <c r="F46" s="633"/>
      <c r="G46" s="633"/>
    </row>
    <row r="47" spans="1:9">
      <c r="A47" s="545">
        <v>22</v>
      </c>
      <c r="B47" s="666"/>
      <c r="C47" s="665"/>
      <c r="D47" s="664"/>
      <c r="E47" s="664"/>
      <c r="F47" s="633"/>
      <c r="G47" s="633"/>
    </row>
    <row r="48" spans="1:9">
      <c r="A48" s="545">
        <v>23</v>
      </c>
      <c r="B48" s="666"/>
      <c r="C48" s="665"/>
      <c r="D48" s="664"/>
      <c r="E48" s="664"/>
      <c r="F48" s="633"/>
      <c r="G48" s="633"/>
    </row>
    <row r="49" spans="1:7">
      <c r="A49" s="545">
        <v>24</v>
      </c>
      <c r="B49" s="666"/>
      <c r="C49" s="665"/>
      <c r="D49" s="664"/>
      <c r="E49" s="664"/>
      <c r="F49" s="633"/>
      <c r="G49" s="633"/>
    </row>
    <row r="50" spans="1:7">
      <c r="A50" s="545">
        <v>25</v>
      </c>
      <c r="B50" s="666"/>
      <c r="C50" s="665"/>
      <c r="D50" s="664"/>
      <c r="E50" s="664"/>
      <c r="F50" s="633"/>
      <c r="G50" s="633"/>
    </row>
    <row r="51" spans="1:7">
      <c r="A51" s="1727" t="s">
        <v>272</v>
      </c>
      <c r="B51" s="1728"/>
      <c r="C51" s="1728"/>
      <c r="D51" s="1728"/>
      <c r="E51" s="1729"/>
      <c r="F51" s="553">
        <f>SUM(F36:F50)</f>
        <v>0</v>
      </c>
      <c r="G51" s="553">
        <f>SUM(G36:G50)</f>
        <v>0</v>
      </c>
    </row>
  </sheetData>
  <sheetProtection password="BF98" sheet="1" objects="1" scenarios="1"/>
  <mergeCells count="5">
    <mergeCell ref="H25:K25"/>
    <mergeCell ref="A13:E13"/>
    <mergeCell ref="A34:F34"/>
    <mergeCell ref="A25:D25"/>
    <mergeCell ref="A51:E51"/>
  </mergeCells>
  <phoneticPr fontId="4"/>
  <pageMargins left="0.70866141732283472" right="0.70866141732283472" top="0.74803149606299213" bottom="0.74803149606299213" header="0.31496062992125984" footer="0.31496062992125984"/>
  <pageSetup paperSize="9" scale="67" orientation="portrait" r:id="rId1"/>
  <headerFooter>
    <oddHeader>&amp;R&amp;D　&amp;T</oddHeader>
  </headerFooter>
  <legacy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0"/>
  <dimension ref="A1:H33"/>
  <sheetViews>
    <sheetView view="pageBreakPreview" topLeftCell="A16" zoomScaleNormal="100" zoomScaleSheetLayoutView="100" workbookViewId="0">
      <selection activeCell="B7" sqref="B7"/>
    </sheetView>
  </sheetViews>
  <sheetFormatPr defaultColWidth="8.90625" defaultRowHeight="18"/>
  <cols>
    <col min="1" max="1" width="15.453125" style="421" customWidth="1"/>
    <col min="2" max="2" width="16.6328125" style="421" customWidth="1"/>
    <col min="3" max="5" width="15" style="421" customWidth="1"/>
    <col min="6" max="6" width="15.1796875" style="421" customWidth="1"/>
    <col min="7" max="7" width="13.453125" style="421" customWidth="1"/>
    <col min="8" max="16384" width="8.90625" style="421"/>
  </cols>
  <sheetData>
    <row r="1" spans="1:8">
      <c r="G1" s="437" t="str">
        <f>"【施設名】"&amp;基本情報!$C$3</f>
        <v>【施設名】</v>
      </c>
    </row>
    <row r="2" spans="1:8" ht="20.5" thickBot="1">
      <c r="A2" s="451" t="s">
        <v>206</v>
      </c>
    </row>
    <row r="3" spans="1:8" ht="54">
      <c r="A3" s="439" t="s">
        <v>275</v>
      </c>
      <c r="B3" s="440" t="s">
        <v>979</v>
      </c>
      <c r="C3" s="440" t="s">
        <v>983</v>
      </c>
      <c r="D3" s="440" t="s">
        <v>560</v>
      </c>
      <c r="E3" s="441" t="s">
        <v>558</v>
      </c>
      <c r="F3" s="442" t="s">
        <v>559</v>
      </c>
    </row>
    <row r="4" spans="1:8" ht="36">
      <c r="A4" s="443" t="s">
        <v>276</v>
      </c>
      <c r="B4" s="458">
        <f>F24</f>
        <v>0</v>
      </c>
      <c r="C4" s="483">
        <f>G24</f>
        <v>0</v>
      </c>
      <c r="D4" s="458">
        <f>B4-C4</f>
        <v>0</v>
      </c>
      <c r="E4" s="554"/>
      <c r="F4" s="461"/>
    </row>
    <row r="5" spans="1:8">
      <c r="A5" s="443" t="s">
        <v>277</v>
      </c>
      <c r="B5" s="458">
        <f>E33</f>
        <v>0</v>
      </c>
      <c r="C5" s="483">
        <f>F33</f>
        <v>0</v>
      </c>
      <c r="D5" s="458">
        <f>B5-C5</f>
        <v>0</v>
      </c>
      <c r="E5" s="554"/>
      <c r="F5" s="461"/>
    </row>
    <row r="6" spans="1:8" ht="18.5" thickBot="1">
      <c r="A6" s="447" t="s">
        <v>274</v>
      </c>
      <c r="B6" s="465">
        <f>SUM(B4:B5)</f>
        <v>0</v>
      </c>
      <c r="C6" s="465">
        <f>SUM(C4:C5)</f>
        <v>0</v>
      </c>
      <c r="D6" s="465">
        <f>SUM(D4:D5)</f>
        <v>0</v>
      </c>
      <c r="E6" s="555">
        <f>C9</f>
        <v>0</v>
      </c>
      <c r="F6" s="538">
        <f>IF(D6&lt;0,0,MIN(D6,E6))</f>
        <v>0</v>
      </c>
    </row>
    <row r="7" spans="1:8">
      <c r="A7" s="421" t="s">
        <v>643</v>
      </c>
    </row>
    <row r="8" spans="1:8" ht="36">
      <c r="A8" s="882" t="s">
        <v>646</v>
      </c>
      <c r="B8" s="876" t="s">
        <v>700</v>
      </c>
      <c r="C8" s="331" t="s">
        <v>592</v>
      </c>
      <c r="D8" s="283"/>
      <c r="E8" s="277"/>
    </row>
    <row r="9" spans="1:8">
      <c r="A9" s="561">
        <v>2630</v>
      </c>
      <c r="B9" s="731">
        <f>初日在籍児童数!S32</f>
        <v>0</v>
      </c>
      <c r="C9" s="684">
        <f>+A9*B9</f>
        <v>0</v>
      </c>
      <c r="D9" s="401"/>
      <c r="E9" s="277"/>
    </row>
    <row r="10" spans="1:8">
      <c r="A10" s="556" t="s">
        <v>664</v>
      </c>
      <c r="B10" s="278"/>
      <c r="C10" s="278"/>
      <c r="D10" s="557"/>
      <c r="E10" s="557"/>
      <c r="F10" s="277"/>
    </row>
    <row r="11" spans="1:8">
      <c r="A11" s="280" t="s">
        <v>594</v>
      </c>
      <c r="B11" s="283"/>
      <c r="C11" s="283"/>
      <c r="D11" s="278"/>
      <c r="E11" s="283"/>
      <c r="F11" s="277"/>
    </row>
    <row r="12" spans="1:8">
      <c r="A12" s="1926" t="s">
        <v>595</v>
      </c>
      <c r="B12" s="1927"/>
      <c r="C12" s="1927"/>
      <c r="D12" s="1927"/>
      <c r="E12" s="1927"/>
      <c r="F12" s="1928"/>
      <c r="G12" s="882" t="s">
        <v>596</v>
      </c>
      <c r="H12" s="277"/>
    </row>
    <row r="13" spans="1:8" ht="19.75" customHeight="1">
      <c r="A13" s="558" t="s">
        <v>892</v>
      </c>
      <c r="B13" s="877" t="s">
        <v>256</v>
      </c>
      <c r="C13" s="877" t="s">
        <v>257</v>
      </c>
      <c r="D13" s="1059" t="s">
        <v>1133</v>
      </c>
      <c r="E13" s="1065" t="s">
        <v>192</v>
      </c>
      <c r="F13" s="877" t="s">
        <v>258</v>
      </c>
      <c r="G13" s="877" t="s">
        <v>251</v>
      </c>
    </row>
    <row r="14" spans="1:8">
      <c r="A14" s="272">
        <v>1</v>
      </c>
      <c r="B14" s="657"/>
      <c r="C14" s="657"/>
      <c r="D14" s="657"/>
      <c r="E14" s="657"/>
      <c r="F14" s="732"/>
      <c r="G14" s="633"/>
    </row>
    <row r="15" spans="1:8">
      <c r="A15" s="272">
        <v>2</v>
      </c>
      <c r="B15" s="657"/>
      <c r="C15" s="657"/>
      <c r="D15" s="657"/>
      <c r="E15" s="657"/>
      <c r="F15" s="732"/>
      <c r="G15" s="633"/>
    </row>
    <row r="16" spans="1:8">
      <c r="A16" s="272">
        <v>3</v>
      </c>
      <c r="B16" s="657"/>
      <c r="C16" s="657"/>
      <c r="D16" s="657"/>
      <c r="E16" s="657"/>
      <c r="F16" s="732"/>
      <c r="G16" s="633"/>
    </row>
    <row r="17" spans="1:7">
      <c r="A17" s="272">
        <v>4</v>
      </c>
      <c r="B17" s="657"/>
      <c r="C17" s="657"/>
      <c r="D17" s="657"/>
      <c r="E17" s="657"/>
      <c r="F17" s="732"/>
      <c r="G17" s="633"/>
    </row>
    <row r="18" spans="1:7">
      <c r="A18" s="272">
        <v>5</v>
      </c>
      <c r="B18" s="657"/>
      <c r="C18" s="657"/>
      <c r="D18" s="657"/>
      <c r="E18" s="657"/>
      <c r="F18" s="732"/>
      <c r="G18" s="633"/>
    </row>
    <row r="19" spans="1:7">
      <c r="A19" s="272">
        <v>6</v>
      </c>
      <c r="B19" s="657"/>
      <c r="C19" s="657"/>
      <c r="D19" s="657"/>
      <c r="E19" s="657"/>
      <c r="F19" s="732"/>
      <c r="G19" s="633"/>
    </row>
    <row r="20" spans="1:7">
      <c r="A20" s="272">
        <v>7</v>
      </c>
      <c r="B20" s="657"/>
      <c r="C20" s="657"/>
      <c r="D20" s="657"/>
      <c r="E20" s="657"/>
      <c r="F20" s="732"/>
      <c r="G20" s="633"/>
    </row>
    <row r="21" spans="1:7">
      <c r="A21" s="272">
        <v>8</v>
      </c>
      <c r="B21" s="657"/>
      <c r="C21" s="657"/>
      <c r="D21" s="657"/>
      <c r="E21" s="657"/>
      <c r="F21" s="732"/>
      <c r="G21" s="633"/>
    </row>
    <row r="22" spans="1:7">
      <c r="A22" s="272">
        <v>9</v>
      </c>
      <c r="B22" s="657"/>
      <c r="C22" s="657"/>
      <c r="D22" s="657"/>
      <c r="E22" s="657"/>
      <c r="F22" s="732"/>
      <c r="G22" s="633"/>
    </row>
    <row r="23" spans="1:7">
      <c r="A23" s="272">
        <v>10</v>
      </c>
      <c r="B23" s="657"/>
      <c r="C23" s="657"/>
      <c r="D23" s="657"/>
      <c r="E23" s="657"/>
      <c r="F23" s="732"/>
      <c r="G23" s="633"/>
    </row>
    <row r="24" spans="1:7">
      <c r="A24" s="1558" t="s">
        <v>272</v>
      </c>
      <c r="B24" s="1559"/>
      <c r="C24" s="1559"/>
      <c r="D24" s="1559"/>
      <c r="E24" s="1560"/>
      <c r="F24" s="878">
        <f>SUM(F14:F23)</f>
        <v>0</v>
      </c>
      <c r="G24" s="878">
        <f>SUM(G14:G23)</f>
        <v>0</v>
      </c>
    </row>
    <row r="25" spans="1:7">
      <c r="A25" s="332" t="s">
        <v>278</v>
      </c>
      <c r="B25" s="397"/>
      <c r="C25" s="332"/>
      <c r="D25" s="397"/>
      <c r="E25" s="277"/>
      <c r="F25" s="277"/>
    </row>
    <row r="26" spans="1:7">
      <c r="A26" s="1926" t="s">
        <v>597</v>
      </c>
      <c r="B26" s="1927"/>
      <c r="C26" s="1927"/>
      <c r="D26" s="1927"/>
      <c r="E26" s="1928"/>
      <c r="F26" s="882" t="s">
        <v>596</v>
      </c>
      <c r="G26" s="277"/>
    </row>
    <row r="27" spans="1:7">
      <c r="A27" s="885" t="s">
        <v>892</v>
      </c>
      <c r="B27" s="558" t="s">
        <v>259</v>
      </c>
      <c r="C27" s="877" t="s">
        <v>982</v>
      </c>
      <c r="D27" s="1065" t="s">
        <v>192</v>
      </c>
      <c r="E27" s="885" t="s">
        <v>250</v>
      </c>
      <c r="F27" s="877" t="s">
        <v>251</v>
      </c>
    </row>
    <row r="28" spans="1:7">
      <c r="A28" s="272">
        <v>11</v>
      </c>
      <c r="B28" s="667"/>
      <c r="C28" s="657"/>
      <c r="D28" s="657"/>
      <c r="E28" s="633"/>
      <c r="F28" s="633"/>
    </row>
    <row r="29" spans="1:7">
      <c r="A29" s="272">
        <v>12</v>
      </c>
      <c r="B29" s="667"/>
      <c r="C29" s="657"/>
      <c r="D29" s="657"/>
      <c r="E29" s="633"/>
      <c r="F29" s="633"/>
    </row>
    <row r="30" spans="1:7">
      <c r="A30" s="272">
        <v>13</v>
      </c>
      <c r="B30" s="667"/>
      <c r="C30" s="657"/>
      <c r="D30" s="657"/>
      <c r="E30" s="633"/>
      <c r="F30" s="633"/>
    </row>
    <row r="31" spans="1:7">
      <c r="A31" s="272">
        <v>14</v>
      </c>
      <c r="B31" s="667"/>
      <c r="C31" s="657"/>
      <c r="D31" s="657"/>
      <c r="E31" s="633"/>
      <c r="F31" s="633"/>
    </row>
    <row r="32" spans="1:7">
      <c r="A32" s="272">
        <v>15</v>
      </c>
      <c r="B32" s="667"/>
      <c r="C32" s="657"/>
      <c r="D32" s="657"/>
      <c r="E32" s="633"/>
      <c r="F32" s="633"/>
    </row>
    <row r="33" spans="1:6">
      <c r="A33" s="1558" t="s">
        <v>95</v>
      </c>
      <c r="B33" s="1559"/>
      <c r="C33" s="1559"/>
      <c r="D33" s="1560"/>
      <c r="E33" s="878">
        <f>SUM(E28:E32)</f>
        <v>0</v>
      </c>
      <c r="F33" s="878">
        <f>SUM(F28:F32)</f>
        <v>0</v>
      </c>
    </row>
  </sheetData>
  <sheetProtection password="BF98" sheet="1" objects="1" scenarios="1"/>
  <mergeCells count="4">
    <mergeCell ref="A33:D33"/>
    <mergeCell ref="A26:E26"/>
    <mergeCell ref="A12:F12"/>
    <mergeCell ref="A24:E24"/>
  </mergeCells>
  <phoneticPr fontId="4"/>
  <pageMargins left="0.70866141732283472" right="0.70866141732283472" top="0.74803149606299213" bottom="0.74803149606299213" header="0.31496062992125984" footer="0.31496062992125984"/>
  <pageSetup paperSize="9" scale="73" orientation="portrait" r:id="rId1"/>
  <headerFooter>
    <oddHeader>&amp;R&amp;D　&amp;T</oddHeader>
  </headerFooter>
  <legacy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T16"/>
  <sheetViews>
    <sheetView view="pageBreakPreview" zoomScaleNormal="100" zoomScaleSheetLayoutView="100" workbookViewId="0">
      <selection activeCell="A13" sqref="A13"/>
    </sheetView>
  </sheetViews>
  <sheetFormatPr defaultColWidth="8.90625" defaultRowHeight="18"/>
  <cols>
    <col min="1" max="1" width="15.08984375" style="421" customWidth="1"/>
    <col min="2" max="2" width="15.90625" style="421" customWidth="1"/>
    <col min="3" max="3" width="19.08984375" style="421" customWidth="1"/>
    <col min="4" max="4" width="25" style="421" customWidth="1"/>
    <col min="5" max="5" width="7.453125" style="421" customWidth="1"/>
    <col min="6" max="6" width="43.1796875" style="421" customWidth="1"/>
    <col min="7" max="7" width="5" style="421" customWidth="1"/>
    <col min="8" max="16" width="8.90625" style="421"/>
    <col min="17" max="17" width="10.1796875" style="421" bestFit="1" customWidth="1"/>
    <col min="18" max="16384" width="8.90625" style="421"/>
  </cols>
  <sheetData>
    <row r="1" spans="1:20">
      <c r="E1" s="437" t="str">
        <f>"【施設名】"&amp;基本情報!$C$3</f>
        <v>【施設名】</v>
      </c>
    </row>
    <row r="2" spans="1:20" ht="20.5" thickBot="1">
      <c r="A2" s="451" t="s">
        <v>207</v>
      </c>
    </row>
    <row r="3" spans="1:20" ht="36">
      <c r="A3" s="439" t="s">
        <v>275</v>
      </c>
      <c r="B3" s="522" t="s">
        <v>912</v>
      </c>
      <c r="C3" s="523" t="s">
        <v>631</v>
      </c>
      <c r="D3" s="442" t="s">
        <v>642</v>
      </c>
    </row>
    <row r="4" spans="1:20">
      <c r="A4" s="443" t="s">
        <v>349</v>
      </c>
      <c r="B4" s="458">
        <f>D16</f>
        <v>0</v>
      </c>
      <c r="C4" s="509">
        <f>D9</f>
        <v>0</v>
      </c>
      <c r="D4" s="510">
        <f>MIN(B4,C4)</f>
        <v>0</v>
      </c>
    </row>
    <row r="5" spans="1:20" ht="18.5" thickBot="1">
      <c r="A5" s="447" t="s">
        <v>201</v>
      </c>
      <c r="B5" s="465">
        <f>SUM(B4:B4)</f>
        <v>0</v>
      </c>
      <c r="C5" s="466">
        <f>SUM(C4:C4)</f>
        <v>0</v>
      </c>
      <c r="D5" s="467">
        <f>SUM(D4:D4)</f>
        <v>0</v>
      </c>
    </row>
    <row r="7" spans="1:20">
      <c r="A7" s="283" t="s">
        <v>532</v>
      </c>
      <c r="B7" s="283"/>
      <c r="C7" s="307"/>
      <c r="D7" s="307"/>
      <c r="E7" s="307"/>
      <c r="F7" s="285"/>
    </row>
    <row r="8" spans="1:20" s="425" customFormat="1" ht="23.4" customHeight="1">
      <c r="A8" s="1926" t="s">
        <v>646</v>
      </c>
      <c r="B8" s="1935"/>
      <c r="C8" s="875" t="s">
        <v>585</v>
      </c>
      <c r="D8" s="877" t="s">
        <v>586</v>
      </c>
    </row>
    <row r="9" spans="1:20">
      <c r="A9" s="1939">
        <v>273750</v>
      </c>
      <c r="B9" s="1940"/>
      <c r="C9" s="561">
        <f>COUNTIF(I16:T16,"○")</f>
        <v>0</v>
      </c>
      <c r="D9" s="561">
        <f>A9*C9</f>
        <v>0</v>
      </c>
    </row>
    <row r="10" spans="1:20">
      <c r="A10" s="298"/>
      <c r="B10" s="298"/>
      <c r="C10" s="289"/>
      <c r="D10" s="289"/>
      <c r="E10" s="289"/>
      <c r="F10" s="289"/>
    </row>
    <row r="11" spans="1:20">
      <c r="A11" s="283" t="s">
        <v>496</v>
      </c>
      <c r="B11" s="283"/>
      <c r="C11" s="307"/>
      <c r="D11" s="307"/>
      <c r="E11" s="307"/>
      <c r="F11" s="285"/>
    </row>
    <row r="12" spans="1:20">
      <c r="A12" s="875" t="s">
        <v>499</v>
      </c>
      <c r="B12" s="873" t="s">
        <v>245</v>
      </c>
      <c r="C12" s="881" t="s">
        <v>228</v>
      </c>
      <c r="D12" s="881" t="s">
        <v>246</v>
      </c>
      <c r="E12" s="278"/>
      <c r="F12" s="415" t="s">
        <v>717</v>
      </c>
      <c r="G12" s="285"/>
    </row>
    <row r="13" spans="1:20">
      <c r="A13" s="270"/>
      <c r="B13" s="400" t="str">
        <f>IF(A13="","",VLOOKUP(A13,給与!$A:$AC,2,FALSE))</f>
        <v/>
      </c>
      <c r="C13" s="399" t="str">
        <f>IF(A13="","",VLOOKUP(A13,給与!$A:$AC,3,FALSE))</f>
        <v/>
      </c>
      <c r="D13" s="561" t="str">
        <f>IF(A13="","",VLOOKUP(A13,給与!$A$8:$AD$127,30,FALSE))</f>
        <v/>
      </c>
      <c r="E13" s="305"/>
      <c r="F13" s="525" t="str">
        <f>IF(A13="","",IF(C13="看護師","","エラー！担当業務「看護師」の職員を配置してください！"))</f>
        <v/>
      </c>
      <c r="G13" s="559"/>
      <c r="I13" s="519" t="str">
        <f>IFERROR(VLOOKUP($A$13,職員配置!$A$21:$U$140,10,FALSE),"")</f>
        <v/>
      </c>
      <c r="J13" s="519" t="str">
        <f>IFERROR(VLOOKUP($A$13,職員配置!$A$21:$U$140,11,FALSE),"")</f>
        <v/>
      </c>
      <c r="K13" s="519" t="str">
        <f>IFERROR(VLOOKUP($A$13,職員配置!$A$21:$U$140,12,FALSE),"")</f>
        <v/>
      </c>
      <c r="L13" s="519" t="str">
        <f>IFERROR(VLOOKUP($A$13,職員配置!$A$21:$U$140,13,FALSE),"")</f>
        <v/>
      </c>
      <c r="M13" s="519" t="str">
        <f>IFERROR(VLOOKUP($A$13,職員配置!$A$21:$U$140,14,FALSE),"")</f>
        <v/>
      </c>
      <c r="N13" s="519" t="str">
        <f>IFERROR(VLOOKUP($A$13,職員配置!$A$21:$U$140,15,FALSE),"")</f>
        <v/>
      </c>
      <c r="O13" s="519" t="str">
        <f>IFERROR(VLOOKUP($A$13,職員配置!$A$21:$U$140,16,FALSE),"")</f>
        <v/>
      </c>
      <c r="P13" s="519" t="str">
        <f>IFERROR(VLOOKUP($A$13,職員配置!$A$21:$U$140,17,FALSE),"")</f>
        <v/>
      </c>
      <c r="Q13" s="519" t="str">
        <f>IFERROR(VLOOKUP($A$13,職員配置!$A$21:$U$140,18,FALSE),"")</f>
        <v/>
      </c>
      <c r="R13" s="519" t="str">
        <f>IFERROR(VLOOKUP($A$13,職員配置!$A$21:$U$140,19,FALSE),"")</f>
        <v/>
      </c>
      <c r="S13" s="519" t="str">
        <f>IFERROR(VLOOKUP($A$13,職員配置!$A$21:$U$140,20,FALSE),"")</f>
        <v/>
      </c>
      <c r="T13" s="519" t="str">
        <f>IFERROR(VLOOKUP($A$13,職員配置!$A$21:$U$140,21,FALSE),"")</f>
        <v/>
      </c>
    </row>
    <row r="14" spans="1:20">
      <c r="A14" s="270"/>
      <c r="B14" s="400" t="str">
        <f>IF(A14="","",VLOOKUP(A14,給与!$A:$AC,2,FALSE))</f>
        <v/>
      </c>
      <c r="C14" s="399" t="str">
        <f>IF(A14="","",VLOOKUP(A14,給与!$A:$AC,3,FALSE))</f>
        <v/>
      </c>
      <c r="D14" s="561" t="str">
        <f>IF(A14="","",VLOOKUP(A14,給与!$A$8:$AD$127,30,FALSE))</f>
        <v/>
      </c>
      <c r="E14" s="305"/>
      <c r="F14" s="525" t="str">
        <f t="shared" ref="F14:F15" si="0">IF(A14="","",IF(C14="看護師","","エラー！担当業務「看護師」の職員を配置してください！"))</f>
        <v/>
      </c>
      <c r="G14" s="559"/>
      <c r="I14" s="519" t="str">
        <f>IFERROR(VLOOKUP($A$14,職員配置!$A$21:$U$140,10,FALSE),"")</f>
        <v/>
      </c>
      <c r="J14" s="519" t="str">
        <f>IFERROR(VLOOKUP($A$14,職員配置!$A$21:$U$140,11,FALSE),"")</f>
        <v/>
      </c>
      <c r="K14" s="519" t="str">
        <f>IFERROR(VLOOKUP($A$14,職員配置!$A$21:$U$140,12,FALSE),"")</f>
        <v/>
      </c>
      <c r="L14" s="519" t="str">
        <f>IFERROR(VLOOKUP($A$14,職員配置!$A$21:$U$140,13,FALSE),"")</f>
        <v/>
      </c>
      <c r="M14" s="519" t="str">
        <f>IFERROR(VLOOKUP($A$14,職員配置!$A$21:$U$140,14,FALSE),"")</f>
        <v/>
      </c>
      <c r="N14" s="519" t="str">
        <f>IFERROR(VLOOKUP($A$14,職員配置!$A$21:$U$140,15,FALSE),"")</f>
        <v/>
      </c>
      <c r="O14" s="519" t="str">
        <f>IFERROR(VLOOKUP($A$14,職員配置!$A$21:$U$140,16,FALSE),"")</f>
        <v/>
      </c>
      <c r="P14" s="519" t="str">
        <f>IFERROR(VLOOKUP($A$14,職員配置!$A$21:$U$140,17,FALSE),"")</f>
        <v/>
      </c>
      <c r="Q14" s="519" t="str">
        <f>IFERROR(VLOOKUP($A$14,職員配置!$A$21:$U$140,18,FALSE),"")</f>
        <v/>
      </c>
      <c r="R14" s="519" t="str">
        <f>IFERROR(VLOOKUP($A$14,職員配置!$A$21:$U$140,19,FALSE),"")</f>
        <v/>
      </c>
      <c r="S14" s="519" t="str">
        <f>IFERROR(VLOOKUP($A$14,職員配置!$A$21:$U$140,20,FALSE),"")</f>
        <v/>
      </c>
      <c r="T14" s="519" t="str">
        <f>IFERROR(VLOOKUP($A$14,職員配置!$A$21:$U$140,21,FALSE),"")</f>
        <v/>
      </c>
    </row>
    <row r="15" spans="1:20" ht="18.5" thickBot="1">
      <c r="A15" s="270"/>
      <c r="B15" s="400" t="str">
        <f>IF(A15="","",VLOOKUP(A15,給与!$A:$AC,2,FALSE))</f>
        <v/>
      </c>
      <c r="C15" s="399" t="str">
        <f>IF(A15="","",VLOOKUP(A15,給与!$A:$AC,3,FALSE))</f>
        <v/>
      </c>
      <c r="D15" s="561" t="str">
        <f>IF(A15="","",VLOOKUP(A15,給与!$A$8:$AD$127,30,FALSE))</f>
        <v/>
      </c>
      <c r="E15" s="305"/>
      <c r="F15" s="525" t="str">
        <f t="shared" si="0"/>
        <v/>
      </c>
      <c r="G15" s="559"/>
      <c r="I15" s="1201" t="str">
        <f>IFERROR(VLOOKUP($A$15,職員配置!$A$21:$U$140,10,FALSE),"")</f>
        <v/>
      </c>
      <c r="J15" s="1201" t="str">
        <f>IFERROR(VLOOKUP($A$15,職員配置!$A$21:$U$140,11,FALSE),"")</f>
        <v/>
      </c>
      <c r="K15" s="1201" t="str">
        <f>IFERROR(VLOOKUP($A$15,職員配置!$A$21:$U$140,12,FALSE),"")</f>
        <v/>
      </c>
      <c r="L15" s="1201" t="str">
        <f>IFERROR(VLOOKUP($A$15,職員配置!$A$21:$U$140,13,FALSE),"")</f>
        <v/>
      </c>
      <c r="M15" s="1201" t="str">
        <f>IFERROR(VLOOKUP($A$15,職員配置!$A$21:$U$140,14,FALSE),"")</f>
        <v/>
      </c>
      <c r="N15" s="1201" t="str">
        <f>IFERROR(VLOOKUP($A$15,職員配置!$A$21:$U$140,15,FALSE),"")</f>
        <v/>
      </c>
      <c r="O15" s="1201" t="str">
        <f>IFERROR(VLOOKUP($A$15,職員配置!$A$21:$U$140,16,FALSE),"")</f>
        <v/>
      </c>
      <c r="P15" s="1201" t="str">
        <f>IFERROR(VLOOKUP($A$15,職員配置!$A$21:$U$140,17,FALSE),"")</f>
        <v/>
      </c>
      <c r="Q15" s="1201" t="str">
        <f>IFERROR(VLOOKUP($A$15,職員配置!$A$21:$U$140,18,FALSE),"")</f>
        <v/>
      </c>
      <c r="R15" s="1201" t="str">
        <f>IFERROR(VLOOKUP($A$15,職員配置!$A$21:$U$140,19,FALSE),"")</f>
        <v/>
      </c>
      <c r="S15" s="1201" t="str">
        <f>IFERROR(VLOOKUP($A$15,職員配置!$A$21:$U$140,20,FALSE),"")</f>
        <v/>
      </c>
      <c r="T15" s="1201" t="str">
        <f>IFERROR(VLOOKUP($A$15,職員配置!$A$21:$U$140,21,FALSE),"")</f>
        <v/>
      </c>
    </row>
    <row r="16" spans="1:20" ht="18.5" thickBot="1">
      <c r="A16" s="1936" t="s">
        <v>583</v>
      </c>
      <c r="B16" s="1937"/>
      <c r="C16" s="1938"/>
      <c r="D16" s="561">
        <f>SUM(D13:E15)</f>
        <v>0</v>
      </c>
      <c r="E16" s="305"/>
      <c r="F16" s="282"/>
      <c r="G16" s="344"/>
      <c r="I16" s="1202" t="str">
        <f>IF(OR(I13="○",I14="○",I15="○"),"○","")</f>
        <v/>
      </c>
      <c r="J16" s="1203" t="str">
        <f t="shared" ref="J16:T16" si="1">IF(OR(J13="○",J14="○",J15="○"),"○","")</f>
        <v/>
      </c>
      <c r="K16" s="1203" t="str">
        <f t="shared" si="1"/>
        <v/>
      </c>
      <c r="L16" s="1203" t="str">
        <f t="shared" si="1"/>
        <v/>
      </c>
      <c r="M16" s="1203" t="str">
        <f t="shared" si="1"/>
        <v/>
      </c>
      <c r="N16" s="1203" t="str">
        <f t="shared" si="1"/>
        <v/>
      </c>
      <c r="O16" s="1203" t="str">
        <f t="shared" si="1"/>
        <v/>
      </c>
      <c r="P16" s="1203" t="str">
        <f t="shared" si="1"/>
        <v/>
      </c>
      <c r="Q16" s="1203" t="str">
        <f t="shared" si="1"/>
        <v/>
      </c>
      <c r="R16" s="1203" t="str">
        <f t="shared" si="1"/>
        <v/>
      </c>
      <c r="S16" s="1203" t="str">
        <f t="shared" si="1"/>
        <v/>
      </c>
      <c r="T16" s="1204" t="str">
        <f t="shared" si="1"/>
        <v/>
      </c>
    </row>
  </sheetData>
  <sheetProtection password="BF98" sheet="1" objects="1" scenarios="1"/>
  <mergeCells count="3">
    <mergeCell ref="A8:B8"/>
    <mergeCell ref="A9:B9"/>
    <mergeCell ref="A16:C16"/>
  </mergeCells>
  <phoneticPr fontId="4"/>
  <conditionalFormatting sqref="C13:C15">
    <cfRule type="cellIs" dxfId="55" priority="1" operator="equal">
      <formula>""</formula>
    </cfRule>
    <cfRule type="cellIs" dxfId="54" priority="2" operator="notEqual">
      <formula>"看護師"</formula>
    </cfRule>
  </conditionalFormatting>
  <pageMargins left="0.70866141732283472" right="0.70866141732283472" top="0.74803149606299213" bottom="0.74803149606299213" header="0.31496062992125984" footer="0.31496062992125984"/>
  <pageSetup paperSize="9" orientation="portrait" r:id="rId1"/>
  <headerFooter>
    <oddHeader>&amp;R&amp;D　&amp;T</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T18"/>
  <sheetViews>
    <sheetView view="pageBreakPreview" zoomScaleNormal="100" zoomScaleSheetLayoutView="100" workbookViewId="0">
      <selection activeCell="A13" sqref="A13"/>
    </sheetView>
  </sheetViews>
  <sheetFormatPr defaultColWidth="8.90625" defaultRowHeight="18"/>
  <cols>
    <col min="1" max="1" width="18" style="421" customWidth="1"/>
    <col min="2" max="2" width="25" style="421" customWidth="1"/>
    <col min="3" max="3" width="16.6328125" style="421" customWidth="1"/>
    <col min="4" max="4" width="21.453125" style="421" customWidth="1"/>
    <col min="5" max="5" width="5.6328125" style="421" customWidth="1"/>
    <col min="6" max="6" width="40.453125" style="421" customWidth="1"/>
    <col min="7" max="9" width="8.90625" style="421"/>
    <col min="10" max="10" width="9.54296875" style="421" customWidth="1"/>
    <col min="11" max="11" width="9.6328125" style="421" customWidth="1"/>
    <col min="12" max="16384" width="8.90625" style="421"/>
  </cols>
  <sheetData>
    <row r="1" spans="1:20">
      <c r="E1" s="437" t="str">
        <f>"【施設名】"&amp;基本情報!$C$3</f>
        <v>【施設名】</v>
      </c>
    </row>
    <row r="2" spans="1:20" ht="20.5" thickBot="1">
      <c r="A2" s="451" t="s">
        <v>208</v>
      </c>
    </row>
    <row r="3" spans="1:20" ht="36">
      <c r="A3" s="880" t="s">
        <v>275</v>
      </c>
      <c r="B3" s="880" t="s">
        <v>912</v>
      </c>
      <c r="C3" s="852" t="s">
        <v>631</v>
      </c>
      <c r="D3" s="442" t="s">
        <v>642</v>
      </c>
    </row>
    <row r="4" spans="1:20">
      <c r="A4" s="560" t="s">
        <v>349</v>
      </c>
      <c r="B4" s="458">
        <f>D16</f>
        <v>0</v>
      </c>
      <c r="C4" s="509">
        <f>B9</f>
        <v>0</v>
      </c>
      <c r="D4" s="510">
        <f>MIN(B4,C4)</f>
        <v>0</v>
      </c>
    </row>
    <row r="5" spans="1:20" ht="18.5" thickBot="1">
      <c r="A5" s="874" t="s">
        <v>274</v>
      </c>
      <c r="B5" s="458">
        <f>SUM(B4:B4)</f>
        <v>0</v>
      </c>
      <c r="C5" s="509">
        <f>SUM(C4:C4)</f>
        <v>0</v>
      </c>
      <c r="D5" s="467">
        <f>SUM(D4:D4)</f>
        <v>0</v>
      </c>
    </row>
    <row r="7" spans="1:20">
      <c r="A7" s="283" t="s">
        <v>532</v>
      </c>
      <c r="B7" s="283"/>
      <c r="C7" s="307"/>
      <c r="D7" s="307"/>
      <c r="E7" s="307"/>
      <c r="F7" s="285"/>
    </row>
    <row r="8" spans="1:20" s="425" customFormat="1" ht="72" customHeight="1">
      <c r="A8" s="875" t="s">
        <v>720</v>
      </c>
      <c r="B8" s="1941" t="s">
        <v>1332</v>
      </c>
      <c r="C8" s="1941"/>
      <c r="D8" s="524"/>
    </row>
    <row r="9" spans="1:20">
      <c r="A9" s="561">
        <f>COUNTIF(I16:T16,"○")</f>
        <v>0</v>
      </c>
      <c r="B9" s="1942">
        <f>IF(OR(A9="",A9=0),,IF(A9&gt;=6,4496000,2248000))</f>
        <v>0</v>
      </c>
      <c r="C9" s="1942"/>
      <c r="D9" s="305"/>
    </row>
    <row r="10" spans="1:20">
      <c r="A10" s="298"/>
      <c r="B10" s="298"/>
      <c r="C10" s="289"/>
      <c r="D10" s="289"/>
      <c r="E10" s="289"/>
      <c r="F10" s="289"/>
    </row>
    <row r="11" spans="1:20">
      <c r="A11" s="283" t="s">
        <v>496</v>
      </c>
      <c r="B11" s="283"/>
      <c r="C11" s="307"/>
      <c r="D11" s="307"/>
      <c r="E11" s="307"/>
      <c r="F11" s="285"/>
    </row>
    <row r="12" spans="1:20">
      <c r="A12" s="875" t="s">
        <v>499</v>
      </c>
      <c r="B12" s="873" t="s">
        <v>245</v>
      </c>
      <c r="C12" s="881" t="s">
        <v>228</v>
      </c>
      <c r="D12" s="881" t="s">
        <v>246</v>
      </c>
      <c r="E12" s="276"/>
      <c r="F12" s="415" t="s">
        <v>717</v>
      </c>
      <c r="I12" s="425" t="s">
        <v>1364</v>
      </c>
      <c r="J12" s="425" t="s">
        <v>46</v>
      </c>
      <c r="K12" s="425" t="s">
        <v>47</v>
      </c>
      <c r="L12" s="425" t="s">
        <v>48</v>
      </c>
      <c r="M12" s="425" t="s">
        <v>49</v>
      </c>
      <c r="N12" s="425" t="s">
        <v>50</v>
      </c>
      <c r="O12" s="425" t="s">
        <v>68</v>
      </c>
      <c r="P12" s="425" t="s">
        <v>69</v>
      </c>
      <c r="Q12" s="425" t="s">
        <v>70</v>
      </c>
      <c r="R12" s="425" t="s">
        <v>71</v>
      </c>
      <c r="S12" s="425" t="s">
        <v>72</v>
      </c>
      <c r="T12" s="425" t="s">
        <v>73</v>
      </c>
    </row>
    <row r="13" spans="1:20">
      <c r="A13" s="270"/>
      <c r="B13" s="400" t="str">
        <f>IF(A13="","",VLOOKUP(A13,給与!$A:$AC,2,FALSE))</f>
        <v/>
      </c>
      <c r="C13" s="399" t="str">
        <f>IF(A13="","",VLOOKUP(A13,給与!$A:$AC,3,FALSE))</f>
        <v/>
      </c>
      <c r="D13" s="561" t="str">
        <f>IF(A13="","",VLOOKUP(A13,給与!$A$8:$AD$127,30,FALSE))</f>
        <v/>
      </c>
      <c r="E13" s="525" t="s">
        <v>531</v>
      </c>
      <c r="F13" s="525" t="str">
        <f>IF(A13="","",IF(C13="看護師","","エラー！担当業務「看護師」の職員を配置してください！"))</f>
        <v/>
      </c>
      <c r="I13" s="519" t="str">
        <f>IFERROR(VLOOKUP($A$13,職員配置!$A$21:$U$140,10,FALSE),"")</f>
        <v/>
      </c>
      <c r="J13" s="519" t="str">
        <f>IFERROR(VLOOKUP($A$13,職員配置!$A$21:$U$140,11,FALSE),"")</f>
        <v/>
      </c>
      <c r="K13" s="519" t="str">
        <f>IFERROR(VLOOKUP($A$13,職員配置!$A$21:$U$140,12,FALSE),"")</f>
        <v/>
      </c>
      <c r="L13" s="519" t="str">
        <f>IFERROR(VLOOKUP($A$13,職員配置!$A$21:$U$140,13,FALSE),"")</f>
        <v/>
      </c>
      <c r="M13" s="519" t="str">
        <f>IFERROR(VLOOKUP($A$13,職員配置!$A$21:$U$140,14,FALSE),"")</f>
        <v/>
      </c>
      <c r="N13" s="519" t="str">
        <f>IFERROR(VLOOKUP($A$13,職員配置!$A$21:$U$140,15,FALSE),"")</f>
        <v/>
      </c>
      <c r="O13" s="519" t="str">
        <f>IFERROR(VLOOKUP($A$13,職員配置!$A$21:$U$140,16,FALSE),"")</f>
        <v/>
      </c>
      <c r="P13" s="519" t="str">
        <f>IFERROR(VLOOKUP($A$13,職員配置!$A$21:$U$140,17,FALSE),"")</f>
        <v/>
      </c>
      <c r="Q13" s="519" t="str">
        <f>IFERROR(VLOOKUP($A$13,職員配置!$A$21:$U$140,18,FALSE),"")</f>
        <v/>
      </c>
      <c r="R13" s="519" t="str">
        <f>IFERROR(VLOOKUP($A$13,職員配置!$A$21:$U$140,19,FALSE),"")</f>
        <v/>
      </c>
      <c r="S13" s="519" t="str">
        <f>IFERROR(VLOOKUP($A$13,職員配置!$A$21:$U$140,20,FALSE),"")</f>
        <v/>
      </c>
      <c r="T13" s="519" t="str">
        <f>IFERROR(VLOOKUP($A$13,職員配置!$A$21:$U$140,21,FALSE),"")</f>
        <v/>
      </c>
    </row>
    <row r="14" spans="1:20">
      <c r="A14" s="270"/>
      <c r="B14" s="400" t="str">
        <f>IF(A14="","",VLOOKUP(A14,給与!$A:$AC,2,FALSE))</f>
        <v/>
      </c>
      <c r="C14" s="399" t="str">
        <f>IF(A14="","",VLOOKUP(A14,給与!$A:$AC,3,FALSE))</f>
        <v/>
      </c>
      <c r="D14" s="561" t="str">
        <f>IF(A14="","",VLOOKUP(A14,給与!$A$8:$AD$127,30,FALSE))</f>
        <v/>
      </c>
      <c r="E14" s="525" t="s">
        <v>531</v>
      </c>
      <c r="F14" s="525" t="str">
        <f t="shared" ref="F14:F15" si="0">IF(A14="","",IF(C14="看護師","","エラー！担当業務「看護師」の職員を配置してください！"))</f>
        <v/>
      </c>
      <c r="I14" s="519" t="str">
        <f>IFERROR(VLOOKUP($A$14,職員配置!$A$21:$U$140,10,FALSE),"")</f>
        <v/>
      </c>
      <c r="J14" s="519" t="str">
        <f>IFERROR(VLOOKUP($A$14,職員配置!$A$21:$U$140,11,FALSE),"")</f>
        <v/>
      </c>
      <c r="K14" s="519" t="str">
        <f>IFERROR(VLOOKUP($A$14,職員配置!$A$21:$U$140,12,FALSE),"")</f>
        <v/>
      </c>
      <c r="L14" s="519" t="str">
        <f>IFERROR(VLOOKUP($A$14,職員配置!$A$21:$U$140,13,FALSE),"")</f>
        <v/>
      </c>
      <c r="M14" s="519" t="str">
        <f>IFERROR(VLOOKUP($A$14,職員配置!$A$21:$U$140,14,FALSE),"")</f>
        <v/>
      </c>
      <c r="N14" s="519" t="str">
        <f>IFERROR(VLOOKUP($A$14,職員配置!$A$21:$U$140,15,FALSE),"")</f>
        <v/>
      </c>
      <c r="O14" s="519" t="str">
        <f>IFERROR(VLOOKUP($A$14,職員配置!$A$21:$U$140,16,FALSE),"")</f>
        <v/>
      </c>
      <c r="P14" s="519" t="str">
        <f>IFERROR(VLOOKUP($A$14,職員配置!$A$21:$U$140,17,FALSE),"")</f>
        <v/>
      </c>
      <c r="Q14" s="519" t="str">
        <f>IFERROR(VLOOKUP($A$14,職員配置!$A$21:$U$140,18,FALSE),"")</f>
        <v/>
      </c>
      <c r="R14" s="519" t="str">
        <f>IFERROR(VLOOKUP($A$14,職員配置!$A$21:$U$140,19,FALSE),"")</f>
        <v/>
      </c>
      <c r="S14" s="519" t="str">
        <f>IFERROR(VLOOKUP($A$14,職員配置!$A$21:$U$140,20,FALSE),"")</f>
        <v/>
      </c>
      <c r="T14" s="519" t="str">
        <f>IFERROR(VLOOKUP($A$14,職員配置!$A$21:$U$140,21,FALSE),"")</f>
        <v/>
      </c>
    </row>
    <row r="15" spans="1:20" ht="18.5" thickBot="1">
      <c r="A15" s="270"/>
      <c r="B15" s="400" t="str">
        <f>IF(A15="","",VLOOKUP(A15,給与!$A:$AC,2,FALSE))</f>
        <v/>
      </c>
      <c r="C15" s="399" t="str">
        <f>IF(A15="","",VLOOKUP(A15,給与!$A:$AC,3,FALSE))</f>
        <v/>
      </c>
      <c r="D15" s="561" t="str">
        <f>IF(A15="","",VLOOKUP(A15,給与!$A$8:$AD$127,30,FALSE))</f>
        <v/>
      </c>
      <c r="E15" s="525" t="s">
        <v>531</v>
      </c>
      <c r="F15" s="525" t="str">
        <f t="shared" si="0"/>
        <v/>
      </c>
      <c r="I15" s="1201" t="str">
        <f>IFERROR(VLOOKUP($A$15,職員配置!$A$21:$U$140,10,FALSE),"")</f>
        <v/>
      </c>
      <c r="J15" s="1201" t="str">
        <f>IFERROR(VLOOKUP($A$15,職員配置!$A$21:$U$140,11,FALSE),"")</f>
        <v/>
      </c>
      <c r="K15" s="1201" t="str">
        <f>IFERROR(VLOOKUP($A$15,職員配置!$A$21:$U$140,12,FALSE),"")</f>
        <v/>
      </c>
      <c r="L15" s="1201" t="str">
        <f>IFERROR(VLOOKUP($A$15,職員配置!$A$21:$U$140,13,FALSE),"")</f>
        <v/>
      </c>
      <c r="M15" s="1201" t="str">
        <f>IFERROR(VLOOKUP($A$15,職員配置!$A$21:$U$140,14,FALSE),"")</f>
        <v/>
      </c>
      <c r="N15" s="1201" t="str">
        <f>IFERROR(VLOOKUP($A$15,職員配置!$A$21:$U$140,15,FALSE),"")</f>
        <v/>
      </c>
      <c r="O15" s="1201" t="str">
        <f>IFERROR(VLOOKUP($A$15,職員配置!$A$21:$U$140,16,FALSE),"")</f>
        <v/>
      </c>
      <c r="P15" s="1201" t="str">
        <f>IFERROR(VLOOKUP($A$15,職員配置!$A$21:$U$140,17,FALSE),"")</f>
        <v/>
      </c>
      <c r="Q15" s="1201" t="str">
        <f>IFERROR(VLOOKUP($A$15,職員配置!$A$21:$U$140,18,FALSE),"")</f>
        <v/>
      </c>
      <c r="R15" s="1201" t="str">
        <f>IFERROR(VLOOKUP($A$15,職員配置!$A$21:$U$140,19,FALSE),"")</f>
        <v/>
      </c>
      <c r="S15" s="1201" t="str">
        <f>IFERROR(VLOOKUP($A$15,職員配置!$A$21:$U$140,20,FALSE),"")</f>
        <v/>
      </c>
      <c r="T15" s="1201" t="str">
        <f>IFERROR(VLOOKUP($A$15,職員配置!$A$21:$U$140,21,FALSE),"")</f>
        <v/>
      </c>
    </row>
    <row r="16" spans="1:20" ht="18.5" thickBot="1">
      <c r="A16" s="1936" t="s">
        <v>583</v>
      </c>
      <c r="B16" s="1937"/>
      <c r="C16" s="1938"/>
      <c r="D16" s="561">
        <f>SUM(D13:E15)</f>
        <v>0</v>
      </c>
      <c r="E16" s="282"/>
      <c r="F16" s="344"/>
      <c r="I16" s="1202" t="str">
        <f t="shared" ref="I16:T16" si="1">IF(OR(I13="○",I14="○",I15="○"),"○","")</f>
        <v/>
      </c>
      <c r="J16" s="1203" t="str">
        <f t="shared" si="1"/>
        <v/>
      </c>
      <c r="K16" s="1203" t="str">
        <f t="shared" si="1"/>
        <v/>
      </c>
      <c r="L16" s="1203" t="str">
        <f t="shared" si="1"/>
        <v/>
      </c>
      <c r="M16" s="1203" t="str">
        <f t="shared" si="1"/>
        <v/>
      </c>
      <c r="N16" s="1203" t="str">
        <f t="shared" si="1"/>
        <v/>
      </c>
      <c r="O16" s="1203" t="str">
        <f t="shared" si="1"/>
        <v/>
      </c>
      <c r="P16" s="1203" t="str">
        <f t="shared" si="1"/>
        <v/>
      </c>
      <c r="Q16" s="1203" t="str">
        <f t="shared" si="1"/>
        <v/>
      </c>
      <c r="R16" s="1203" t="str">
        <f t="shared" si="1"/>
        <v/>
      </c>
      <c r="S16" s="1203" t="str">
        <f t="shared" si="1"/>
        <v/>
      </c>
      <c r="T16" s="1204" t="str">
        <f t="shared" si="1"/>
        <v/>
      </c>
    </row>
    <row r="17" spans="1:4">
      <c r="A17" s="1943" t="s">
        <v>260</v>
      </c>
      <c r="B17" s="1944"/>
      <c r="C17" s="1945"/>
      <c r="D17" s="679"/>
    </row>
    <row r="18" spans="1:4" ht="20">
      <c r="B18" s="1157" t="str">
        <f>IF(D17="","看護師が対応した延べ児童数を入力してください!","")</f>
        <v>看護師が対応した延べ児童数を入力してください!</v>
      </c>
      <c r="C18" s="754"/>
      <c r="D18" s="754"/>
    </row>
  </sheetData>
  <sheetProtection password="BF98" sheet="1" objects="1" scenarios="1"/>
  <mergeCells count="4">
    <mergeCell ref="B8:C8"/>
    <mergeCell ref="B9:C9"/>
    <mergeCell ref="A16:C16"/>
    <mergeCell ref="A17:C17"/>
  </mergeCells>
  <phoneticPr fontId="4"/>
  <conditionalFormatting sqref="C13:C15">
    <cfRule type="cellIs" dxfId="53" priority="1" operator="equal">
      <formula>""</formula>
    </cfRule>
    <cfRule type="cellIs" dxfId="52" priority="2" operator="notEqual">
      <formula>"看護師"</formula>
    </cfRule>
  </conditionalFormatting>
  <pageMargins left="0.70866141732283472" right="0.70866141732283472" top="0.74803149606299213" bottom="0.74803149606299213" header="0.31496062992125984" footer="0.31496062992125984"/>
  <pageSetup paperSize="9" orientation="portrait" r:id="rId1"/>
  <headerFooter>
    <oddHeader>&amp;R&amp;D　&amp;T</oddHeader>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tabColor rgb="FFFFFF00"/>
    <pageSetUpPr fitToPage="1"/>
  </sheetPr>
  <dimension ref="A1:L82"/>
  <sheetViews>
    <sheetView view="pageBreakPreview" zoomScaleNormal="100" zoomScaleSheetLayoutView="100" workbookViewId="0">
      <selection activeCell="E71" sqref="E71"/>
    </sheetView>
  </sheetViews>
  <sheetFormatPr defaultColWidth="9.453125" defaultRowHeight="18.75" customHeight="1"/>
  <cols>
    <col min="1" max="1" width="19.1796875" style="276" customWidth="1"/>
    <col min="2" max="2" width="17" style="276" customWidth="1"/>
    <col min="3" max="3" width="25.6328125" style="276" customWidth="1"/>
    <col min="4" max="4" width="14.81640625" style="276" customWidth="1"/>
    <col min="5" max="5" width="12.453125" style="276" customWidth="1"/>
    <col min="6" max="6" width="13.81640625" style="276" customWidth="1"/>
    <col min="7" max="7" width="13.54296875" style="276" customWidth="1"/>
    <col min="8" max="8" width="15.36328125" style="276" customWidth="1"/>
    <col min="9" max="9" width="19.453125" style="276" customWidth="1"/>
    <col min="10" max="10" width="20" style="276" customWidth="1"/>
    <col min="11" max="11" width="15.1796875" style="276" customWidth="1"/>
    <col min="12" max="16384" width="9.453125" style="276"/>
  </cols>
  <sheetData>
    <row r="1" spans="1:12" ht="18.75" customHeight="1">
      <c r="H1" s="1951" t="str">
        <f>"【施設名】"&amp;基本情報!$C$3</f>
        <v>【施設名】</v>
      </c>
      <c r="I1" s="1951"/>
    </row>
    <row r="2" spans="1:12" ht="18.75" customHeight="1" thickBot="1">
      <c r="A2" s="451" t="s">
        <v>916</v>
      </c>
      <c r="B2" s="421"/>
      <c r="C2" s="421"/>
      <c r="D2" s="421"/>
      <c r="E2" s="421"/>
      <c r="G2" s="285"/>
      <c r="H2" s="840" t="s">
        <v>946</v>
      </c>
      <c r="I2" s="838"/>
      <c r="J2" s="838"/>
      <c r="K2" s="1138"/>
    </row>
    <row r="3" spans="1:12" ht="54">
      <c r="A3" s="880" t="s">
        <v>275</v>
      </c>
      <c r="B3" s="424" t="s">
        <v>912</v>
      </c>
      <c r="C3" s="424" t="s">
        <v>983</v>
      </c>
      <c r="D3" s="424" t="s">
        <v>560</v>
      </c>
      <c r="E3" s="565" t="s">
        <v>558</v>
      </c>
      <c r="F3" s="442" t="s">
        <v>559</v>
      </c>
      <c r="H3" s="840" t="s">
        <v>947</v>
      </c>
      <c r="I3" s="838"/>
      <c r="J3" s="838"/>
      <c r="K3" s="1138"/>
      <c r="L3" s="438"/>
    </row>
    <row r="4" spans="1:12" ht="18.75" customHeight="1">
      <c r="A4" s="560" t="s">
        <v>353</v>
      </c>
      <c r="B4" s="459"/>
      <c r="C4" s="462"/>
      <c r="D4" s="459"/>
      <c r="E4" s="554"/>
      <c r="F4" s="510">
        <f>SUM(J27,J34,J41)</f>
        <v>0</v>
      </c>
      <c r="H4" s="840" t="s">
        <v>948</v>
      </c>
      <c r="I4" s="838"/>
      <c r="J4" s="838"/>
      <c r="K4" s="839">
        <f>K2-K3</f>
        <v>0</v>
      </c>
    </row>
    <row r="5" spans="1:12" ht="37.65" customHeight="1">
      <c r="A5" s="560" t="s">
        <v>761</v>
      </c>
      <c r="B5" s="459"/>
      <c r="C5" s="462"/>
      <c r="D5" s="459"/>
      <c r="E5" s="554"/>
      <c r="F5" s="510">
        <f>K45</f>
        <v>0</v>
      </c>
      <c r="H5" s="840" t="s">
        <v>949</v>
      </c>
      <c r="I5" s="840"/>
      <c r="J5" s="840"/>
      <c r="K5" s="1068">
        <f>SUM(I27,I34,I41)</f>
        <v>0</v>
      </c>
    </row>
    <row r="6" spans="1:12" ht="37.65" customHeight="1">
      <c r="A6" s="560" t="s">
        <v>762</v>
      </c>
      <c r="B6" s="458">
        <f>A73</f>
        <v>0</v>
      </c>
      <c r="C6" s="462"/>
      <c r="D6" s="458">
        <f>B6-C6</f>
        <v>0</v>
      </c>
      <c r="E6" s="509">
        <f>B73</f>
        <v>1029000</v>
      </c>
      <c r="F6" s="744">
        <f>C73</f>
        <v>0</v>
      </c>
      <c r="H6" s="840" t="s">
        <v>950</v>
      </c>
      <c r="I6" s="840"/>
      <c r="J6" s="840"/>
      <c r="K6" s="1068">
        <f>SUM(J10:J12)</f>
        <v>0</v>
      </c>
    </row>
    <row r="7" spans="1:12" ht="18.75" customHeight="1" thickBot="1">
      <c r="A7" s="874" t="s">
        <v>201</v>
      </c>
      <c r="B7" s="458">
        <f>SUM(B4:B6)</f>
        <v>0</v>
      </c>
      <c r="C7" s="458">
        <f t="shared" ref="C7:E7" si="0">SUM(C4:C6)</f>
        <v>0</v>
      </c>
      <c r="D7" s="458">
        <f t="shared" si="0"/>
        <v>0</v>
      </c>
      <c r="E7" s="458">
        <f t="shared" si="0"/>
        <v>1029000</v>
      </c>
      <c r="F7" s="467">
        <f>SUM(F4:F6)</f>
        <v>0</v>
      </c>
      <c r="H7" s="841"/>
      <c r="I7" s="840" t="s">
        <v>993</v>
      </c>
      <c r="J7" s="840"/>
      <c r="K7" s="1068">
        <f>SUM(K5:K6)</f>
        <v>0</v>
      </c>
      <c r="L7" s="907" t="str">
        <f>IF(K7&gt;=K4,"","(D)+（E）が（C）を下回っています")</f>
        <v/>
      </c>
    </row>
    <row r="8" spans="1:12" ht="18.75" customHeight="1">
      <c r="A8" s="512"/>
      <c r="B8" s="471"/>
      <c r="C8" s="471"/>
      <c r="D8" s="471"/>
      <c r="E8" s="471"/>
      <c r="F8" s="908"/>
    </row>
    <row r="9" spans="1:12" ht="18.75" customHeight="1">
      <c r="A9" s="512"/>
      <c r="B9" s="471"/>
      <c r="C9" s="471"/>
      <c r="D9" s="471"/>
      <c r="E9" s="471"/>
      <c r="F9" s="908"/>
      <c r="H9" s="841" t="s">
        <v>951</v>
      </c>
      <c r="I9" s="841" t="s">
        <v>952</v>
      </c>
      <c r="J9" s="841" t="s">
        <v>953</v>
      </c>
      <c r="K9" s="841"/>
    </row>
    <row r="10" spans="1:12" ht="18.75" customHeight="1">
      <c r="A10" s="512"/>
      <c r="B10" s="513"/>
      <c r="C10" s="513"/>
      <c r="D10" s="513"/>
      <c r="E10" s="421"/>
      <c r="H10" s="270"/>
      <c r="I10" s="882" t="str">
        <f>IF(H10="","",VLOOKUP(H10,給与!$A:$AC,2,FALSE))</f>
        <v/>
      </c>
      <c r="J10" s="904"/>
    </row>
    <row r="11" spans="1:12" ht="18.75" customHeight="1">
      <c r="A11" s="512"/>
      <c r="B11" s="513"/>
      <c r="C11" s="513"/>
      <c r="D11" s="513"/>
      <c r="E11" s="421"/>
      <c r="H11" s="270"/>
      <c r="I11" s="882" t="str">
        <f>IF(H11="","",VLOOKUP(H11,給与!$A:$AC,2,FALSE))</f>
        <v/>
      </c>
      <c r="J11" s="904"/>
    </row>
    <row r="12" spans="1:12" ht="18.75" customHeight="1">
      <c r="A12" s="421" t="s">
        <v>687</v>
      </c>
      <c r="B12" s="421"/>
      <c r="C12" s="421"/>
      <c r="H12" s="270"/>
      <c r="I12" s="882" t="str">
        <f>IF(H12="","",VLOOKUP(H12,給与!$A:$AC,2,FALSE))</f>
        <v/>
      </c>
      <c r="J12" s="904"/>
    </row>
    <row r="13" spans="1:12" ht="18.75" customHeight="1">
      <c r="A13" s="423" t="s">
        <v>1135</v>
      </c>
      <c r="B13" s="421"/>
      <c r="C13" s="754" t="s">
        <v>1170</v>
      </c>
      <c r="D13" s="1158"/>
      <c r="E13" s="1158"/>
      <c r="F13" s="1158"/>
      <c r="G13" s="1158"/>
      <c r="H13" s="1158"/>
      <c r="I13" s="1158"/>
      <c r="J13" s="1158"/>
    </row>
    <row r="14" spans="1:12" ht="78">
      <c r="A14" s="884" t="s">
        <v>684</v>
      </c>
      <c r="B14" s="875" t="s">
        <v>245</v>
      </c>
      <c r="C14" s="877" t="s">
        <v>739</v>
      </c>
      <c r="D14" s="886" t="s">
        <v>880</v>
      </c>
      <c r="E14" s="643" t="s">
        <v>738</v>
      </c>
      <c r="F14" s="882" t="s">
        <v>685</v>
      </c>
      <c r="G14" s="388" t="s">
        <v>686</v>
      </c>
      <c r="H14" s="331" t="s">
        <v>690</v>
      </c>
      <c r="I14" s="346" t="s">
        <v>945</v>
      </c>
      <c r="J14" s="331" t="s">
        <v>688</v>
      </c>
      <c r="K14" s="563"/>
    </row>
    <row r="15" spans="1:12" ht="18.75" customHeight="1">
      <c r="A15" s="885" t="s">
        <v>678</v>
      </c>
      <c r="B15" s="389" t="s">
        <v>683</v>
      </c>
      <c r="C15" s="389" t="s">
        <v>740</v>
      </c>
      <c r="D15" s="567" t="s">
        <v>682</v>
      </c>
      <c r="E15" s="390">
        <f>IF(A15=0,0,IF(C15="加配(看護師)",311800,IF(OR(C15="加配(保育士)",C15="加配(幼稚園教諭)",C15="加配(保・幼)"),297500,0)))</f>
        <v>297500</v>
      </c>
      <c r="F15" s="567">
        <v>12</v>
      </c>
      <c r="G15" s="391">
        <f t="shared" ref="G15:G26" si="1">E15*F15</f>
        <v>3570000</v>
      </c>
      <c r="H15" s="392">
        <v>2500000</v>
      </c>
      <c r="I15" s="391">
        <v>0</v>
      </c>
      <c r="J15" s="393">
        <f>IF(H15="",0,MIN(H15-I15,G15))</f>
        <v>2500000</v>
      </c>
      <c r="K15" s="564"/>
      <c r="L15" s="415" t="s">
        <v>717</v>
      </c>
    </row>
    <row r="16" spans="1:12" ht="18.75" customHeight="1">
      <c r="A16" s="1144"/>
      <c r="B16" s="882" t="str">
        <f>IF(A16="","",VLOOKUP(A16,給与!$A:$AC,2,FALSE))</f>
        <v/>
      </c>
      <c r="C16" s="399" t="str">
        <f>IF(A16="","",VLOOKUP(A16,給与!$A:$AC,3,FALSE)&amp;"("&amp;VLOOKUP(A16,職員配置!$A$21:$E$201,5,FALSE)&amp;")")</f>
        <v/>
      </c>
      <c r="D16" s="1144"/>
      <c r="E16" s="733">
        <f>IF(A16=0,0,IF(C16="加配(看護師)",311800,IF(OR(C16="加配(保育士)",C16="加配(幼稚園教諭)",C16="加配(保・幼)"),297500,0)))</f>
        <v>0</v>
      </c>
      <c r="F16" s="1144"/>
      <c r="G16" s="731">
        <f t="shared" ref="G16:G22" si="2">E16*F16</f>
        <v>0</v>
      </c>
      <c r="H16" s="561" t="str">
        <f>IF(A16="","",VLOOKUP(A16,給与!$A$8:$AD$127,30,FALSE))</f>
        <v/>
      </c>
      <c r="I16" s="1145"/>
      <c r="J16" s="878">
        <f>IF(H16="",0,MIN(H16-I16,G16))</f>
        <v>0</v>
      </c>
      <c r="K16" s="289"/>
      <c r="L16" s="525" t="str">
        <f t="shared" ref="L16:L23" si="3">IF(A16="","",IF(OR(C16="加配(保育士)",C16="加配(幼稚園教諭)",C16="加配(保・幼)",C16="加配(看護師)"),"","エラー！担当業務及び資格「加配(保育士、幼稚園教諭、保・幼、または看護師)」の職員を配置してください！"))</f>
        <v/>
      </c>
    </row>
    <row r="17" spans="1:12" ht="18.75" customHeight="1">
      <c r="A17" s="1144"/>
      <c r="B17" s="882" t="str">
        <f>IF(A17="","",VLOOKUP(A17,給与!$A:$AC,2,FALSE))</f>
        <v/>
      </c>
      <c r="C17" s="399" t="str">
        <f>IF(A17="","",VLOOKUP(A17,給与!$A:$AC,3,FALSE)&amp;"("&amp;VLOOKUP(A17,職員配置!$A$21:$E$201,5,FALSE)&amp;")")</f>
        <v/>
      </c>
      <c r="D17" s="1144"/>
      <c r="E17" s="733">
        <f t="shared" ref="E17:E22" si="4">IF(A17=0,0,IF(C17="加配(看護師)",311800,IF(OR(C17="加配(保育士)",C17="加配(幼稚園教諭)",C17="加配(保・幼)"),297500,0)))</f>
        <v>0</v>
      </c>
      <c r="F17" s="1144"/>
      <c r="G17" s="731">
        <f t="shared" si="2"/>
        <v>0</v>
      </c>
      <c r="H17" s="561" t="str">
        <f>IF(A17="","",VLOOKUP(A17,給与!$A$8:$AD$127,30,FALSE))</f>
        <v/>
      </c>
      <c r="I17" s="1145"/>
      <c r="J17" s="878">
        <f>IF(H17="",0,MIN(H17-I17,G17))</f>
        <v>0</v>
      </c>
      <c r="K17" s="289"/>
      <c r="L17" s="525" t="str">
        <f t="shared" si="3"/>
        <v/>
      </c>
    </row>
    <row r="18" spans="1:12" ht="18.649999999999999" customHeight="1">
      <c r="A18" s="1144"/>
      <c r="B18" s="882" t="str">
        <f>IF(A18="","",VLOOKUP(A18,給与!$A:$AC,2,FALSE))</f>
        <v/>
      </c>
      <c r="C18" s="399" t="str">
        <f>IF(A18="","",VLOOKUP(A18,給与!$A:$AC,3,FALSE)&amp;"("&amp;VLOOKUP(A18,職員配置!$A$21:$E$201,5,FALSE)&amp;")")</f>
        <v/>
      </c>
      <c r="D18" s="1144"/>
      <c r="E18" s="733">
        <f t="shared" si="4"/>
        <v>0</v>
      </c>
      <c r="F18" s="1144"/>
      <c r="G18" s="731">
        <f t="shared" si="2"/>
        <v>0</v>
      </c>
      <c r="H18" s="561" t="str">
        <f>IF(A18="","",VLOOKUP(A18,給与!$A$8:$AD$127,30,FALSE))</f>
        <v/>
      </c>
      <c r="I18" s="1145"/>
      <c r="J18" s="878">
        <f t="shared" ref="J18:J22" si="5">IF(H18="",0,MIN(H18-I18,G18))</f>
        <v>0</v>
      </c>
      <c r="K18" s="289"/>
      <c r="L18" s="525" t="str">
        <f t="shared" si="3"/>
        <v/>
      </c>
    </row>
    <row r="19" spans="1:12" ht="18.75" customHeight="1">
      <c r="A19" s="1144"/>
      <c r="B19" s="882" t="str">
        <f>IF(A19="","",VLOOKUP(A19,給与!$A:$AC,2,FALSE))</f>
        <v/>
      </c>
      <c r="C19" s="399" t="str">
        <f>IF(A19="","",VLOOKUP(A19,給与!$A:$AC,3,FALSE)&amp;"("&amp;VLOOKUP(A19,職員配置!$A$21:$E$201,5,FALSE)&amp;")")</f>
        <v/>
      </c>
      <c r="D19" s="1144"/>
      <c r="E19" s="733">
        <f t="shared" si="4"/>
        <v>0</v>
      </c>
      <c r="F19" s="1144"/>
      <c r="G19" s="731">
        <f t="shared" si="2"/>
        <v>0</v>
      </c>
      <c r="H19" s="561" t="str">
        <f>IF(A19="","",VLOOKUP(A19,給与!$A$8:$AD$127,30,FALSE))</f>
        <v/>
      </c>
      <c r="I19" s="1145"/>
      <c r="J19" s="878">
        <f t="shared" si="5"/>
        <v>0</v>
      </c>
      <c r="K19" s="289"/>
      <c r="L19" s="525" t="str">
        <f t="shared" si="3"/>
        <v/>
      </c>
    </row>
    <row r="20" spans="1:12" ht="18.75" customHeight="1">
      <c r="A20" s="1144"/>
      <c r="B20" s="882" t="str">
        <f>IF(A20="","",VLOOKUP(A20,給与!$A:$AC,2,FALSE))</f>
        <v/>
      </c>
      <c r="C20" s="399" t="str">
        <f>IF(A20="","",VLOOKUP(A20,給与!$A:$AC,3,FALSE)&amp;"("&amp;VLOOKUP(A20,職員配置!$A$21:$E$201,5,FALSE)&amp;")")</f>
        <v/>
      </c>
      <c r="D20" s="1144"/>
      <c r="E20" s="733">
        <f t="shared" si="4"/>
        <v>0</v>
      </c>
      <c r="F20" s="1144"/>
      <c r="G20" s="731">
        <f t="shared" si="2"/>
        <v>0</v>
      </c>
      <c r="H20" s="561" t="str">
        <f>IF(A20="","",VLOOKUP(A20,給与!$A$8:$AD$127,30,FALSE))</f>
        <v/>
      </c>
      <c r="I20" s="1145"/>
      <c r="J20" s="878">
        <f t="shared" si="5"/>
        <v>0</v>
      </c>
      <c r="K20" s="289"/>
      <c r="L20" s="525" t="str">
        <f t="shared" si="3"/>
        <v/>
      </c>
    </row>
    <row r="21" spans="1:12" ht="18.75" customHeight="1">
      <c r="A21" s="1144"/>
      <c r="B21" s="882" t="str">
        <f>IF(A21="","",VLOOKUP(A21,給与!$A:$AC,2,FALSE))</f>
        <v/>
      </c>
      <c r="C21" s="399" t="str">
        <f>IF(A21="","",VLOOKUP(A21,給与!$A:$AC,3,FALSE)&amp;"("&amp;VLOOKUP(A21,職員配置!$A$21:$E$201,5,FALSE)&amp;")")</f>
        <v/>
      </c>
      <c r="D21" s="1144"/>
      <c r="E21" s="733">
        <f t="shared" si="4"/>
        <v>0</v>
      </c>
      <c r="F21" s="1144"/>
      <c r="G21" s="731">
        <f t="shared" si="2"/>
        <v>0</v>
      </c>
      <c r="H21" s="561" t="str">
        <f>IF(A21="","",VLOOKUP(A21,給与!$A$8:$AD$127,30,FALSE))</f>
        <v/>
      </c>
      <c r="I21" s="1145"/>
      <c r="J21" s="878">
        <f t="shared" si="5"/>
        <v>0</v>
      </c>
      <c r="K21" s="289"/>
      <c r="L21" s="525" t="str">
        <f t="shared" si="3"/>
        <v/>
      </c>
    </row>
    <row r="22" spans="1:12" ht="18.75" customHeight="1">
      <c r="A22" s="1144"/>
      <c r="B22" s="882" t="str">
        <f>IF(A22="","",VLOOKUP(A22,給与!$A:$AC,2,FALSE))</f>
        <v/>
      </c>
      <c r="C22" s="399" t="str">
        <f>IF(A22="","",VLOOKUP(A22,給与!$A:$AC,3,FALSE)&amp;"("&amp;VLOOKUP(A22,職員配置!$A$21:$E$201,5,FALSE)&amp;")")</f>
        <v/>
      </c>
      <c r="D22" s="1144"/>
      <c r="E22" s="733">
        <f t="shared" si="4"/>
        <v>0</v>
      </c>
      <c r="F22" s="1144"/>
      <c r="G22" s="731">
        <f t="shared" si="2"/>
        <v>0</v>
      </c>
      <c r="H22" s="561" t="str">
        <f>IF(A22="","",VLOOKUP(A22,給与!$A$8:$AD$127,30,FALSE))</f>
        <v/>
      </c>
      <c r="I22" s="1145"/>
      <c r="J22" s="878">
        <f t="shared" si="5"/>
        <v>0</v>
      </c>
      <c r="K22" s="289"/>
      <c r="L22" s="525" t="str">
        <f t="shared" si="3"/>
        <v/>
      </c>
    </row>
    <row r="23" spans="1:12" ht="18.75" customHeight="1">
      <c r="A23" s="1144"/>
      <c r="B23" s="882" t="str">
        <f>IF(A23="","",VLOOKUP(A23,給与!$A:$AC,2,FALSE))</f>
        <v/>
      </c>
      <c r="C23" s="399" t="str">
        <f>IF(A23="","",VLOOKUP(A23,給与!$A:$AC,3,FALSE)&amp;"("&amp;VLOOKUP(A23,職員配置!$A$21:$E$201,5,FALSE)&amp;")")</f>
        <v/>
      </c>
      <c r="D23" s="1144"/>
      <c r="E23" s="733">
        <f>IF(A23=0,0,IF(C23="加配(看護師)",311800,IF(OR(C23="加配(保育士)",C23="加配(幼稚園教諭)",C23="加配(保・幼)"),297500,0)))</f>
        <v>0</v>
      </c>
      <c r="F23" s="1144"/>
      <c r="G23" s="731">
        <f t="shared" si="1"/>
        <v>0</v>
      </c>
      <c r="H23" s="561" t="str">
        <f>IF(A23="","",VLOOKUP(A23,給与!$A$8:$AD$127,30,FALSE))</f>
        <v/>
      </c>
      <c r="I23" s="1145"/>
      <c r="J23" s="878">
        <f>IF(H23="",0,MIN(H23-I23,G23))</f>
        <v>0</v>
      </c>
      <c r="K23" s="289"/>
      <c r="L23" s="525" t="str">
        <f t="shared" si="3"/>
        <v/>
      </c>
    </row>
    <row r="24" spans="1:12" ht="18.75" customHeight="1">
      <c r="A24" s="1144"/>
      <c r="B24" s="882" t="str">
        <f>IF(A24="","",VLOOKUP(A24,給与!$A:$AC,2,FALSE))</f>
        <v/>
      </c>
      <c r="C24" s="399" t="str">
        <f>IF(A24="","",VLOOKUP(A24,給与!$A:$AC,3,FALSE)&amp;"("&amp;VLOOKUP(A24,職員配置!$A$21:$E$201,5,FALSE)&amp;")")</f>
        <v/>
      </c>
      <c r="D24" s="1144"/>
      <c r="E24" s="733">
        <f t="shared" ref="E24:E26" si="6">IF(A24=0,0,IF(C24="加配(看護師)",311800,IF(OR(C24="加配(保育士)",C24="加配(幼稚園教諭)",C24="加配(保・幼)"),297500,0)))</f>
        <v>0</v>
      </c>
      <c r="F24" s="1144"/>
      <c r="G24" s="731">
        <f t="shared" si="1"/>
        <v>0</v>
      </c>
      <c r="H24" s="561" t="str">
        <f>IF(A24="","",VLOOKUP(A24,給与!$A$8:$AD$127,30,FALSE))</f>
        <v/>
      </c>
      <c r="I24" s="1145"/>
      <c r="J24" s="878">
        <f>IF(H24="",0,MIN(H24-I24,G24))</f>
        <v>0</v>
      </c>
      <c r="K24" s="289"/>
      <c r="L24" s="525" t="str">
        <f t="shared" ref="L24:L26" si="7">IF(A24="","",IF(OR(C24="加配(保育士)",C24="加配(幼稚園教諭)",C24="加配(保・幼)",C24="加配(看護師)"),"","エラー！担当業務及び資格「加配(保育士、幼稚園教諭、保・幼、または看護師)」の職員を配置してください！"))</f>
        <v/>
      </c>
    </row>
    <row r="25" spans="1:12" ht="18.75" customHeight="1">
      <c r="A25" s="1144"/>
      <c r="B25" s="882" t="str">
        <f>IF(A25="","",VLOOKUP(A25,給与!$A:$AC,2,FALSE))</f>
        <v/>
      </c>
      <c r="C25" s="399" t="str">
        <f>IF(A25="","",VLOOKUP(A25,給与!$A:$AC,3,FALSE)&amp;"("&amp;VLOOKUP(A25,職員配置!$A$21:$E$201,5,FALSE)&amp;")")</f>
        <v/>
      </c>
      <c r="D25" s="1144"/>
      <c r="E25" s="733">
        <f t="shared" si="6"/>
        <v>0</v>
      </c>
      <c r="F25" s="1144"/>
      <c r="G25" s="731">
        <f t="shared" si="1"/>
        <v>0</v>
      </c>
      <c r="H25" s="561" t="str">
        <f>IF(A25="","",VLOOKUP(A25,給与!$A$8:$AD$127,30,FALSE))</f>
        <v/>
      </c>
      <c r="I25" s="1145"/>
      <c r="J25" s="878">
        <f t="shared" ref="J25:J26" si="8">IF(H25="",0,MIN(H25-I25,G25))</f>
        <v>0</v>
      </c>
      <c r="K25" s="289"/>
      <c r="L25" s="525" t="str">
        <f t="shared" si="7"/>
        <v/>
      </c>
    </row>
    <row r="26" spans="1:12" ht="18.75" customHeight="1">
      <c r="A26" s="1144"/>
      <c r="B26" s="882" t="str">
        <f>IF(A26="","",VLOOKUP(A26,給与!$A:$AC,2,FALSE))</f>
        <v/>
      </c>
      <c r="C26" s="399" t="str">
        <f>IF(A26="","",VLOOKUP(A26,給与!$A:$AC,3,FALSE)&amp;"("&amp;VLOOKUP(A26,職員配置!$A$21:$E$201,5,FALSE)&amp;")")</f>
        <v/>
      </c>
      <c r="D26" s="1144"/>
      <c r="E26" s="733">
        <f t="shared" si="6"/>
        <v>0</v>
      </c>
      <c r="F26" s="1144"/>
      <c r="G26" s="731">
        <f t="shared" si="1"/>
        <v>0</v>
      </c>
      <c r="H26" s="561" t="str">
        <f>IF(A26="","",VLOOKUP(A26,給与!$A$8:$AD$127,30,FALSE))</f>
        <v/>
      </c>
      <c r="I26" s="1145"/>
      <c r="J26" s="878">
        <f t="shared" si="8"/>
        <v>0</v>
      </c>
      <c r="K26" s="289"/>
      <c r="L26" s="525" t="str">
        <f t="shared" si="7"/>
        <v/>
      </c>
    </row>
    <row r="27" spans="1:12" ht="18.75" customHeight="1">
      <c r="A27" s="394"/>
      <c r="B27" s="335"/>
      <c r="C27" s="335"/>
      <c r="D27" s="746" t="s">
        <v>765</v>
      </c>
      <c r="E27" s="562">
        <f t="shared" ref="E27:J27" si="9">SUM(E16:E26)</f>
        <v>0</v>
      </c>
      <c r="F27" s="882">
        <f t="shared" si="9"/>
        <v>0</v>
      </c>
      <c r="G27" s="734">
        <f t="shared" si="9"/>
        <v>0</v>
      </c>
      <c r="H27" s="541">
        <f t="shared" si="9"/>
        <v>0</v>
      </c>
      <c r="I27" s="731">
        <f t="shared" si="9"/>
        <v>0</v>
      </c>
      <c r="J27" s="918">
        <f t="shared" si="9"/>
        <v>0</v>
      </c>
      <c r="K27" s="289"/>
    </row>
    <row r="28" spans="1:12" ht="18.75" customHeight="1">
      <c r="A28" s="283"/>
      <c r="B28" s="283"/>
      <c r="C28" s="283"/>
      <c r="D28" s="286"/>
      <c r="E28" s="283"/>
      <c r="F28" s="329"/>
      <c r="G28" s="542"/>
      <c r="H28" s="542"/>
      <c r="I28" s="305"/>
      <c r="J28" s="301"/>
      <c r="K28" s="289"/>
    </row>
    <row r="29" spans="1:12" ht="18.75" customHeight="1">
      <c r="A29" s="423" t="s">
        <v>1137</v>
      </c>
      <c r="B29" s="421"/>
      <c r="C29" s="421"/>
      <c r="F29" s="1158" t="s">
        <v>1302</v>
      </c>
      <c r="G29" s="1158"/>
      <c r="H29" s="1158"/>
      <c r="I29" s="1158"/>
      <c r="J29" s="1158"/>
      <c r="K29" s="289"/>
    </row>
    <row r="30" spans="1:12" ht="78.650000000000006" customHeight="1">
      <c r="A30" s="884" t="s">
        <v>684</v>
      </c>
      <c r="B30" s="875" t="s">
        <v>245</v>
      </c>
      <c r="C30" s="877" t="s">
        <v>739</v>
      </c>
      <c r="D30" s="886" t="s">
        <v>880</v>
      </c>
      <c r="E30" s="643" t="s">
        <v>1144</v>
      </c>
      <c r="F30" s="882" t="s">
        <v>685</v>
      </c>
      <c r="G30" s="388" t="s">
        <v>686</v>
      </c>
      <c r="H30" s="331" t="s">
        <v>690</v>
      </c>
      <c r="I30" s="346" t="s">
        <v>945</v>
      </c>
      <c r="J30" s="331" t="s">
        <v>1141</v>
      </c>
      <c r="K30" s="289"/>
    </row>
    <row r="31" spans="1:12" ht="18.75" customHeight="1">
      <c r="A31" s="1144"/>
      <c r="B31" s="882" t="str">
        <f>IF(A31="","",VLOOKUP(A31,給与!$A:$AC,2,FALSE))</f>
        <v/>
      </c>
      <c r="C31" s="399" t="str">
        <f>IF(A31="","",VLOOKUP(A31,給与!$A:$AC,3,FALSE)&amp;"("&amp;VLOOKUP(A31,職員配置!$A$21:$E$201,5,FALSE)&amp;")")</f>
        <v/>
      </c>
      <c r="D31" s="1952"/>
      <c r="E31" s="1958">
        <v>297500</v>
      </c>
      <c r="F31" s="1952"/>
      <c r="G31" s="1955">
        <f t="shared" ref="G31" si="10">E31*F31</f>
        <v>0</v>
      </c>
      <c r="H31" s="561" t="str">
        <f>IF(A31="","",VLOOKUP(A31,給与!$A$8:$AD$127,30,FALSE))</f>
        <v/>
      </c>
      <c r="I31" s="1145">
        <v>0</v>
      </c>
      <c r="J31" s="1946">
        <f>MIN(G31,(H34-I34))</f>
        <v>0</v>
      </c>
      <c r="K31" s="289"/>
    </row>
    <row r="32" spans="1:12" ht="18.75" customHeight="1">
      <c r="A32" s="1144"/>
      <c r="B32" s="882" t="str">
        <f>IF(A32="","",VLOOKUP(A32,給与!$A:$AC,2,FALSE))</f>
        <v/>
      </c>
      <c r="C32" s="399" t="str">
        <f>IF(A32="","",VLOOKUP(A32,給与!$A:$AC,3,FALSE)&amp;"("&amp;VLOOKUP(A32,職員配置!$A$21:$E$201,5,FALSE)&amp;")")</f>
        <v/>
      </c>
      <c r="D32" s="1953"/>
      <c r="E32" s="1959"/>
      <c r="F32" s="1953"/>
      <c r="G32" s="1956"/>
      <c r="H32" s="561" t="str">
        <f>IF(A32="","",VLOOKUP(A32,給与!$A$8:$AD$127,30,FALSE))</f>
        <v/>
      </c>
      <c r="I32" s="1145"/>
      <c r="J32" s="1947"/>
      <c r="K32" s="289"/>
    </row>
    <row r="33" spans="1:12" ht="18.75" customHeight="1">
      <c r="A33" s="1144"/>
      <c r="B33" s="882" t="str">
        <f>IF(A33="","",VLOOKUP(A33,給与!$A:$AC,2,FALSE))</f>
        <v/>
      </c>
      <c r="C33" s="399" t="str">
        <f>IF(A33="","",VLOOKUP(A33,給与!$A:$AC,3,FALSE)&amp;"("&amp;VLOOKUP(A33,職員配置!$A$21:$E$201,5,FALSE)&amp;")")</f>
        <v/>
      </c>
      <c r="D33" s="1954"/>
      <c r="E33" s="1960"/>
      <c r="F33" s="1954"/>
      <c r="G33" s="1957"/>
      <c r="H33" s="561" t="str">
        <f>IF(A33="","",VLOOKUP(A33,給与!$A$8:$AD$127,30,FALSE))</f>
        <v/>
      </c>
      <c r="I33" s="1145"/>
      <c r="J33" s="1948"/>
    </row>
    <row r="34" spans="1:12" s="834" customFormat="1" ht="18.649999999999999" customHeight="1">
      <c r="A34" s="287"/>
      <c r="B34" s="287"/>
      <c r="C34" s="832"/>
      <c r="D34" s="287"/>
      <c r="E34" s="833"/>
      <c r="F34" s="287"/>
      <c r="G34" s="301" t="s">
        <v>994</v>
      </c>
      <c r="H34" s="305">
        <f>SUM(H31:H33)</f>
        <v>0</v>
      </c>
      <c r="I34" s="305">
        <f t="shared" ref="I34:J34" si="11">SUM(I31:I33)</f>
        <v>0</v>
      </c>
      <c r="J34" s="919">
        <f t="shared" si="11"/>
        <v>0</v>
      </c>
    </row>
    <row r="35" spans="1:12" s="834" customFormat="1" ht="18.75" customHeight="1">
      <c r="A35" s="287"/>
      <c r="B35" s="287"/>
      <c r="C35" s="832"/>
      <c r="D35" s="287"/>
      <c r="E35" s="833"/>
      <c r="F35" s="287"/>
      <c r="G35" s="305"/>
      <c r="H35" s="305"/>
      <c r="I35" s="305"/>
      <c r="J35" s="305"/>
    </row>
    <row r="36" spans="1:12" s="834" customFormat="1" ht="18.75" customHeight="1">
      <c r="A36" s="423" t="s">
        <v>1136</v>
      </c>
      <c r="B36" s="421"/>
      <c r="C36" s="421"/>
      <c r="D36" s="276"/>
      <c r="E36" s="276"/>
      <c r="F36" s="1158" t="s">
        <v>1302</v>
      </c>
      <c r="G36" s="1158"/>
      <c r="H36" s="1158"/>
      <c r="I36" s="1158"/>
      <c r="J36" s="1158"/>
    </row>
    <row r="37" spans="1:12" s="834" customFormat="1" ht="98.4" customHeight="1">
      <c r="A37" s="884" t="s">
        <v>684</v>
      </c>
      <c r="B37" s="875" t="s">
        <v>245</v>
      </c>
      <c r="C37" s="877" t="s">
        <v>739</v>
      </c>
      <c r="D37" s="886" t="s">
        <v>880</v>
      </c>
      <c r="E37" s="643" t="s">
        <v>1144</v>
      </c>
      <c r="F37" s="882" t="s">
        <v>685</v>
      </c>
      <c r="G37" s="388" t="s">
        <v>686</v>
      </c>
      <c r="H37" s="331" t="s">
        <v>690</v>
      </c>
      <c r="I37" s="346" t="s">
        <v>945</v>
      </c>
      <c r="J37" s="331" t="s">
        <v>1141</v>
      </c>
    </row>
    <row r="38" spans="1:12" s="834" customFormat="1" ht="18.75" customHeight="1">
      <c r="A38" s="1144"/>
      <c r="B38" s="882" t="str">
        <f>IF(A38="","",VLOOKUP(A38,給与!$A:$AC,2,FALSE))</f>
        <v/>
      </c>
      <c r="C38" s="399" t="str">
        <f>IF(A38="","",VLOOKUP(A38,給与!$A:$AC,3,FALSE)&amp;"("&amp;VLOOKUP(A38,職員配置!$A$21:$E$201,5,FALSE)&amp;")")</f>
        <v/>
      </c>
      <c r="D38" s="1952"/>
      <c r="E38" s="1958">
        <v>297500</v>
      </c>
      <c r="F38" s="1952"/>
      <c r="G38" s="1955">
        <f t="shared" ref="G38" si="12">E38*F38</f>
        <v>0</v>
      </c>
      <c r="H38" s="561" t="str">
        <f>IF(A38="","",VLOOKUP(A38,給与!$A$8:$AD$127,30,FALSE))</f>
        <v/>
      </c>
      <c r="I38" s="1145"/>
      <c r="J38" s="1946">
        <f>MIN(G38,(H41-I41))</f>
        <v>0</v>
      </c>
    </row>
    <row r="39" spans="1:12" s="834" customFormat="1" ht="18.75" customHeight="1">
      <c r="A39" s="1144"/>
      <c r="B39" s="882" t="str">
        <f>IF(A39="","",VLOOKUP(A39,給与!$A:$AC,2,FALSE))</f>
        <v/>
      </c>
      <c r="C39" s="399" t="str">
        <f>IF(A39="","",VLOOKUP(A39,給与!$A:$AC,3,FALSE)&amp;"("&amp;VLOOKUP(A39,職員配置!$A$21:$E$201,5,FALSE)&amp;")")</f>
        <v/>
      </c>
      <c r="D39" s="1953"/>
      <c r="E39" s="1959"/>
      <c r="F39" s="1953"/>
      <c r="G39" s="1956"/>
      <c r="H39" s="561" t="str">
        <f>IF(A39="","",VLOOKUP(A39,給与!$A$8:$AD$127,30,FALSE))</f>
        <v/>
      </c>
      <c r="I39" s="1145"/>
      <c r="J39" s="1947"/>
    </row>
    <row r="40" spans="1:12" s="834" customFormat="1" ht="18.75" customHeight="1">
      <c r="A40" s="1144"/>
      <c r="B40" s="882" t="str">
        <f>IF(A40="","",VLOOKUP(A40,給与!$A:$AC,2,FALSE))</f>
        <v/>
      </c>
      <c r="C40" s="399" t="str">
        <f>IF(A40="","",VLOOKUP(A40,給与!$A:$AC,3,FALSE)&amp;"("&amp;VLOOKUP(A40,職員配置!$A$21:$E$201,5,FALSE)&amp;")")</f>
        <v/>
      </c>
      <c r="D40" s="1954"/>
      <c r="E40" s="1960"/>
      <c r="F40" s="1954"/>
      <c r="G40" s="1957"/>
      <c r="H40" s="561" t="str">
        <f>IF(A40="","",VLOOKUP(A40,給与!$A$8:$AD$127,30,FALSE))</f>
        <v/>
      </c>
      <c r="I40" s="1145"/>
      <c r="J40" s="1948"/>
    </row>
    <row r="41" spans="1:12" ht="18.649999999999999" customHeight="1">
      <c r="A41" s="287"/>
      <c r="B41" s="287"/>
      <c r="C41" s="832"/>
      <c r="D41" s="287"/>
      <c r="E41" s="833"/>
      <c r="F41" s="287"/>
      <c r="G41" s="301" t="s">
        <v>994</v>
      </c>
      <c r="H41" s="305">
        <f>SUM(H38:H40)</f>
        <v>0</v>
      </c>
      <c r="I41" s="305">
        <f>SUM(I38:I40)</f>
        <v>0</v>
      </c>
      <c r="J41" s="919">
        <f t="shared" ref="J41" si="13">SUM(J38:J40)</f>
        <v>0</v>
      </c>
      <c r="K41" s="569"/>
    </row>
    <row r="42" spans="1:12" ht="18.75" customHeight="1" thickBot="1">
      <c r="A42" s="278" t="s">
        <v>992</v>
      </c>
      <c r="B42" s="287"/>
      <c r="C42" s="832"/>
      <c r="D42" s="287"/>
      <c r="E42" s="833"/>
      <c r="F42" s="287"/>
      <c r="G42" s="305"/>
      <c r="H42" s="305"/>
      <c r="I42" s="305"/>
      <c r="J42" s="305"/>
      <c r="K42" s="569"/>
    </row>
    <row r="43" spans="1:12" s="395" customFormat="1" ht="70.25" customHeight="1">
      <c r="A43" s="570" t="s">
        <v>681</v>
      </c>
      <c r="B43" s="570" t="s">
        <v>266</v>
      </c>
      <c r="C43" s="571" t="s">
        <v>913</v>
      </c>
      <c r="D43" s="572" t="s">
        <v>680</v>
      </c>
      <c r="E43" s="572" t="s">
        <v>721</v>
      </c>
      <c r="F43" s="747" t="s">
        <v>879</v>
      </c>
      <c r="G43" s="571" t="s">
        <v>679</v>
      </c>
      <c r="H43" s="491" t="s">
        <v>917</v>
      </c>
      <c r="I43" s="909" t="s">
        <v>918</v>
      </c>
      <c r="J43" s="911" t="s">
        <v>719</v>
      </c>
      <c r="K43" s="912">
        <f>SUMIF($G$45:$G$69,"担任配慮",$F$45:$F$69)</f>
        <v>0</v>
      </c>
      <c r="L43" s="861"/>
    </row>
    <row r="44" spans="1:12" ht="18.649999999999999" customHeight="1">
      <c r="A44" s="574" t="s">
        <v>678</v>
      </c>
      <c r="B44" s="386" t="s">
        <v>919</v>
      </c>
      <c r="C44" s="386">
        <v>2</v>
      </c>
      <c r="D44" s="387" t="s">
        <v>677</v>
      </c>
      <c r="E44" s="387" t="s">
        <v>722</v>
      </c>
      <c r="F44" s="387">
        <v>12</v>
      </c>
      <c r="G44" s="398" t="s">
        <v>676</v>
      </c>
      <c r="H44" s="592">
        <v>10</v>
      </c>
      <c r="I44" s="910" t="s">
        <v>920</v>
      </c>
      <c r="J44" s="913" t="s">
        <v>689</v>
      </c>
      <c r="K44" s="914">
        <v>14900</v>
      </c>
      <c r="L44" s="861"/>
    </row>
    <row r="45" spans="1:12" ht="58.25" customHeight="1" thickBot="1">
      <c r="A45" s="574">
        <v>1</v>
      </c>
      <c r="B45" s="1146"/>
      <c r="C45" s="1146"/>
      <c r="D45" s="1147"/>
      <c r="E45" s="1148"/>
      <c r="F45" s="1148"/>
      <c r="G45" s="1149"/>
      <c r="H45" s="1150"/>
      <c r="I45" s="906" t="str">
        <f>IF(H45="","",VLOOKUP(H45,給与!$A:$AC,2,FALSE))</f>
        <v/>
      </c>
      <c r="J45" s="917" t="s">
        <v>991</v>
      </c>
      <c r="K45" s="915">
        <f>K43*K44</f>
        <v>0</v>
      </c>
      <c r="L45" s="861"/>
    </row>
    <row r="46" spans="1:12" ht="18.649999999999999" customHeight="1">
      <c r="A46" s="574">
        <v>2</v>
      </c>
      <c r="B46" s="1146"/>
      <c r="C46" s="1146"/>
      <c r="D46" s="1149"/>
      <c r="E46" s="1146"/>
      <c r="F46" s="1146"/>
      <c r="G46" s="1149"/>
      <c r="H46" s="1150"/>
      <c r="I46" s="882" t="str">
        <f>IF(H46="","",VLOOKUP(H46,給与!$A:$AC,2,FALSE))</f>
        <v/>
      </c>
      <c r="J46" s="285"/>
      <c r="K46" s="285"/>
    </row>
    <row r="47" spans="1:12" ht="18.649999999999999" customHeight="1">
      <c r="A47" s="574">
        <v>3</v>
      </c>
      <c r="B47" s="1146"/>
      <c r="C47" s="1146"/>
      <c r="D47" s="1147"/>
      <c r="E47" s="1148"/>
      <c r="F47" s="1148"/>
      <c r="G47" s="1149"/>
      <c r="H47" s="1150"/>
      <c r="I47" s="882" t="str">
        <f>IF(H47="","",VLOOKUP(H47,給与!$A:$AC,2,FALSE))</f>
        <v/>
      </c>
      <c r="J47" s="285"/>
      <c r="K47" s="285"/>
    </row>
    <row r="48" spans="1:12" ht="18.649999999999999" customHeight="1">
      <c r="A48" s="574">
        <v>4</v>
      </c>
      <c r="B48" s="1146"/>
      <c r="C48" s="1146"/>
      <c r="D48" s="1147"/>
      <c r="E48" s="1148"/>
      <c r="F48" s="1148"/>
      <c r="G48" s="1149"/>
      <c r="H48" s="1150"/>
      <c r="I48" s="882" t="str">
        <f>IF(H48="","",VLOOKUP(H48,給与!$A:$AC,2,FALSE))</f>
        <v/>
      </c>
      <c r="J48" s="285"/>
      <c r="K48" s="285"/>
    </row>
    <row r="49" spans="1:11" ht="18.649999999999999" customHeight="1">
      <c r="A49" s="574">
        <v>5</v>
      </c>
      <c r="B49" s="1146"/>
      <c r="C49" s="1146"/>
      <c r="D49" s="1147"/>
      <c r="E49" s="1148"/>
      <c r="F49" s="1148"/>
      <c r="G49" s="1149"/>
      <c r="H49" s="1150"/>
      <c r="I49" s="882" t="str">
        <f>IF(H49="","",VLOOKUP(H49,給与!$A:$AC,2,FALSE))</f>
        <v/>
      </c>
      <c r="J49" s="285"/>
      <c r="K49" s="285"/>
    </row>
    <row r="50" spans="1:11" ht="18.649999999999999" customHeight="1">
      <c r="A50" s="574">
        <v>6</v>
      </c>
      <c r="B50" s="1146"/>
      <c r="C50" s="1146"/>
      <c r="D50" s="1147"/>
      <c r="E50" s="1148"/>
      <c r="F50" s="1148"/>
      <c r="G50" s="1149"/>
      <c r="H50" s="1150"/>
      <c r="I50" s="882" t="str">
        <f>IF(H50="","",VLOOKUP(H50,給与!$A:$AC,2,FALSE))</f>
        <v/>
      </c>
      <c r="J50" s="285"/>
      <c r="K50" s="285"/>
    </row>
    <row r="51" spans="1:11" ht="18.649999999999999" customHeight="1">
      <c r="A51" s="574">
        <v>7</v>
      </c>
      <c r="B51" s="1146"/>
      <c r="C51" s="1146"/>
      <c r="D51" s="1147"/>
      <c r="E51" s="1148"/>
      <c r="F51" s="1148"/>
      <c r="G51" s="1149"/>
      <c r="H51" s="1150"/>
      <c r="I51" s="882" t="str">
        <f>IF(H51="","",VLOOKUP(H51,給与!$A:$AC,2,FALSE))</f>
        <v/>
      </c>
      <c r="J51" s="285"/>
      <c r="K51" s="285"/>
    </row>
    <row r="52" spans="1:11" ht="18.649999999999999" customHeight="1">
      <c r="A52" s="574">
        <v>8</v>
      </c>
      <c r="B52" s="1146"/>
      <c r="C52" s="1146"/>
      <c r="D52" s="1147"/>
      <c r="E52" s="1148"/>
      <c r="F52" s="1148"/>
      <c r="G52" s="1149"/>
      <c r="H52" s="1150"/>
      <c r="I52" s="882" t="str">
        <f>IF(H52="","",VLOOKUP(H52,給与!$A:$AC,2,FALSE))</f>
        <v/>
      </c>
      <c r="J52" s="285"/>
      <c r="K52" s="285"/>
    </row>
    <row r="53" spans="1:11" ht="18.649999999999999" customHeight="1">
      <c r="A53" s="574">
        <v>9</v>
      </c>
      <c r="B53" s="1146"/>
      <c r="C53" s="1146"/>
      <c r="D53" s="1147"/>
      <c r="E53" s="1148"/>
      <c r="F53" s="1148"/>
      <c r="G53" s="1149"/>
      <c r="H53" s="1150"/>
      <c r="I53" s="882" t="str">
        <f>IF(H53="","",VLOOKUP(H53,給与!$A:$AC,2,FALSE))</f>
        <v/>
      </c>
      <c r="J53" s="285"/>
      <c r="K53" s="285"/>
    </row>
    <row r="54" spans="1:11" ht="18.649999999999999" customHeight="1">
      <c r="A54" s="574">
        <v>10</v>
      </c>
      <c r="B54" s="1146"/>
      <c r="C54" s="1146"/>
      <c r="D54" s="1147"/>
      <c r="E54" s="1148"/>
      <c r="F54" s="1148"/>
      <c r="G54" s="1149"/>
      <c r="H54" s="1150"/>
      <c r="I54" s="882" t="str">
        <f>IF(H54="","",VLOOKUP(H54,給与!$A:$AC,2,FALSE))</f>
        <v/>
      </c>
      <c r="J54" s="285"/>
      <c r="K54" s="285"/>
    </row>
    <row r="55" spans="1:11" ht="18.649999999999999" customHeight="1">
      <c r="A55" s="574">
        <v>11</v>
      </c>
      <c r="B55" s="1146"/>
      <c r="C55" s="1146"/>
      <c r="D55" s="1147"/>
      <c r="E55" s="1148"/>
      <c r="F55" s="1148"/>
      <c r="G55" s="1149"/>
      <c r="H55" s="1150"/>
      <c r="I55" s="882" t="str">
        <f>IF(H55="","",VLOOKUP(H55,給与!$A:$AC,2,FALSE))</f>
        <v/>
      </c>
      <c r="J55" s="285"/>
      <c r="K55" s="285"/>
    </row>
    <row r="56" spans="1:11" ht="18.649999999999999" customHeight="1">
      <c r="A56" s="574">
        <v>12</v>
      </c>
      <c r="B56" s="1146"/>
      <c r="C56" s="1146"/>
      <c r="D56" s="1147"/>
      <c r="E56" s="1148"/>
      <c r="F56" s="1148"/>
      <c r="G56" s="1149"/>
      <c r="H56" s="1150"/>
      <c r="I56" s="882" t="str">
        <f>IF(H56="","",VLOOKUP(H56,給与!$A:$AC,2,FALSE))</f>
        <v/>
      </c>
      <c r="J56" s="861"/>
      <c r="K56" s="861"/>
    </row>
    <row r="57" spans="1:11" ht="18.649999999999999" customHeight="1">
      <c r="A57" s="574">
        <v>13</v>
      </c>
      <c r="B57" s="1146"/>
      <c r="C57" s="1146"/>
      <c r="D57" s="1149"/>
      <c r="E57" s="1146"/>
      <c r="F57" s="1146"/>
      <c r="G57" s="1149"/>
      <c r="H57" s="1150"/>
      <c r="I57" s="882" t="str">
        <f>IF(H57="","",VLOOKUP(H57,給与!$A:$AC,2,FALSE))</f>
        <v/>
      </c>
      <c r="J57" s="285"/>
      <c r="K57" s="285"/>
    </row>
    <row r="58" spans="1:11" ht="18.649999999999999" customHeight="1">
      <c r="A58" s="574">
        <v>14</v>
      </c>
      <c r="B58" s="1146"/>
      <c r="C58" s="1146"/>
      <c r="D58" s="1147"/>
      <c r="E58" s="1148"/>
      <c r="F58" s="1148"/>
      <c r="G58" s="1149"/>
      <c r="H58" s="1150"/>
      <c r="I58" s="882" t="str">
        <f>IF(H58="","",VLOOKUP(H58,給与!$A:$AC,2,FALSE))</f>
        <v/>
      </c>
      <c r="J58" s="285"/>
      <c r="K58" s="285"/>
    </row>
    <row r="59" spans="1:11" ht="18.649999999999999" customHeight="1">
      <c r="A59" s="574">
        <v>15</v>
      </c>
      <c r="B59" s="1146"/>
      <c r="C59" s="1146"/>
      <c r="D59" s="1147"/>
      <c r="E59" s="1148"/>
      <c r="F59" s="1148"/>
      <c r="G59" s="1149"/>
      <c r="H59" s="1150"/>
      <c r="I59" s="882" t="str">
        <f>IF(H59="","",VLOOKUP(H59,給与!$A:$AC,2,FALSE))</f>
        <v/>
      </c>
      <c r="J59" s="285"/>
      <c r="K59" s="285"/>
    </row>
    <row r="60" spans="1:11" ht="18.649999999999999" customHeight="1">
      <c r="A60" s="574">
        <v>16</v>
      </c>
      <c r="B60" s="1146"/>
      <c r="C60" s="1146"/>
      <c r="D60" s="1147"/>
      <c r="E60" s="1148"/>
      <c r="F60" s="1148"/>
      <c r="G60" s="1149"/>
      <c r="H60" s="1150"/>
      <c r="I60" s="882" t="str">
        <f>IF(H60="","",VLOOKUP(H60,給与!$A:$AC,2,FALSE))</f>
        <v/>
      </c>
      <c r="J60" s="285"/>
      <c r="K60" s="285"/>
    </row>
    <row r="61" spans="1:11" ht="18.649999999999999" customHeight="1">
      <c r="A61" s="574">
        <v>17</v>
      </c>
      <c r="B61" s="1146"/>
      <c r="C61" s="1146"/>
      <c r="D61" s="1147"/>
      <c r="E61" s="1148"/>
      <c r="F61" s="1148"/>
      <c r="G61" s="1149"/>
      <c r="H61" s="1150"/>
      <c r="I61" s="882" t="str">
        <f>IF(H61="","",VLOOKUP(H61,給与!$A:$AC,2,FALSE))</f>
        <v/>
      </c>
      <c r="J61" s="285"/>
      <c r="K61" s="285"/>
    </row>
    <row r="62" spans="1:11" ht="18.649999999999999" customHeight="1">
      <c r="A62" s="574">
        <v>18</v>
      </c>
      <c r="B62" s="1146"/>
      <c r="C62" s="1146"/>
      <c r="D62" s="1147"/>
      <c r="E62" s="1148"/>
      <c r="F62" s="1148"/>
      <c r="G62" s="1149"/>
      <c r="H62" s="1150"/>
      <c r="I62" s="882" t="str">
        <f>IF(H62="","",VLOOKUP(H62,給与!$A:$AC,2,FALSE))</f>
        <v/>
      </c>
      <c r="J62" s="285"/>
      <c r="K62" s="285"/>
    </row>
    <row r="63" spans="1:11" ht="18.649999999999999" customHeight="1">
      <c r="A63" s="574">
        <v>19</v>
      </c>
      <c r="B63" s="1146"/>
      <c r="C63" s="1146"/>
      <c r="D63" s="1147"/>
      <c r="E63" s="1148"/>
      <c r="F63" s="1148"/>
      <c r="G63" s="1149"/>
      <c r="H63" s="1150"/>
      <c r="I63" s="882" t="str">
        <f>IF(H63="","",VLOOKUP(H63,給与!$A:$AC,2,FALSE))</f>
        <v/>
      </c>
      <c r="J63" s="285"/>
      <c r="K63" s="285"/>
    </row>
    <row r="64" spans="1:11" ht="18.649999999999999" customHeight="1">
      <c r="A64" s="574">
        <v>20</v>
      </c>
      <c r="B64" s="1146"/>
      <c r="C64" s="1146"/>
      <c r="D64" s="1147"/>
      <c r="E64" s="1148"/>
      <c r="F64" s="1148"/>
      <c r="G64" s="1149"/>
      <c r="H64" s="1150"/>
      <c r="I64" s="882" t="str">
        <f>IF(H64="","",VLOOKUP(H64,給与!$A:$AC,2,FALSE))</f>
        <v/>
      </c>
      <c r="J64" s="285"/>
      <c r="K64" s="285"/>
    </row>
    <row r="65" spans="1:11" ht="18.649999999999999" customHeight="1">
      <c r="A65" s="574">
        <v>21</v>
      </c>
      <c r="B65" s="1146"/>
      <c r="C65" s="1146"/>
      <c r="D65" s="1147"/>
      <c r="E65" s="1148"/>
      <c r="F65" s="1148"/>
      <c r="G65" s="1149"/>
      <c r="H65" s="1150"/>
      <c r="I65" s="882" t="str">
        <f>IF(H65="","",VLOOKUP(H65,給与!$A:$AC,2,FALSE))</f>
        <v/>
      </c>
      <c r="J65" s="285"/>
      <c r="K65" s="285"/>
    </row>
    <row r="66" spans="1:11" ht="18.649999999999999" customHeight="1">
      <c r="A66" s="574">
        <v>22</v>
      </c>
      <c r="B66" s="1146"/>
      <c r="C66" s="1146"/>
      <c r="D66" s="1147"/>
      <c r="E66" s="1148"/>
      <c r="F66" s="1148"/>
      <c r="G66" s="1149"/>
      <c r="H66" s="1150"/>
      <c r="I66" s="882" t="str">
        <f>IF(H66="","",VLOOKUP(H66,給与!$A:$AC,2,FALSE))</f>
        <v/>
      </c>
      <c r="J66" s="285"/>
      <c r="K66" s="285"/>
    </row>
    <row r="67" spans="1:11" ht="18.649999999999999" customHeight="1">
      <c r="A67" s="574">
        <v>23</v>
      </c>
      <c r="B67" s="1146"/>
      <c r="C67" s="1146"/>
      <c r="D67" s="1147"/>
      <c r="E67" s="1148"/>
      <c r="F67" s="1148"/>
      <c r="G67" s="1149"/>
      <c r="H67" s="1150"/>
      <c r="I67" s="882" t="str">
        <f>IF(H67="","",VLOOKUP(H67,給与!$A:$AC,2,FALSE))</f>
        <v/>
      </c>
      <c r="J67" s="285"/>
      <c r="K67" s="285"/>
    </row>
    <row r="68" spans="1:11" ht="18.649999999999999" customHeight="1">
      <c r="A68" s="574">
        <v>24</v>
      </c>
      <c r="B68" s="1146"/>
      <c r="C68" s="1146"/>
      <c r="D68" s="1147"/>
      <c r="E68" s="1148"/>
      <c r="F68" s="1148"/>
      <c r="G68" s="1149"/>
      <c r="H68" s="1150"/>
      <c r="I68" s="882" t="str">
        <f>IF(H68="","",VLOOKUP(H68,給与!$A:$AC,2,FALSE))</f>
        <v/>
      </c>
      <c r="J68" s="285"/>
      <c r="K68" s="285"/>
    </row>
    <row r="69" spans="1:11" ht="18.649999999999999" customHeight="1">
      <c r="A69" s="574">
        <v>25</v>
      </c>
      <c r="B69" s="1146"/>
      <c r="C69" s="1146"/>
      <c r="D69" s="1147"/>
      <c r="E69" s="1148"/>
      <c r="F69" s="1148"/>
      <c r="G69" s="1149"/>
      <c r="H69" s="1150"/>
      <c r="I69" s="882" t="str">
        <f>IF(H69="","",VLOOKUP(H69,給与!$A:$AC,2,FALSE))</f>
        <v/>
      </c>
      <c r="J69" s="285"/>
      <c r="K69" s="285"/>
    </row>
    <row r="70" spans="1:11" ht="18.75" customHeight="1">
      <c r="A70" s="396"/>
      <c r="B70" s="347"/>
      <c r="C70" s="278"/>
      <c r="D70" s="283"/>
      <c r="E70" s="329"/>
      <c r="F70" s="286"/>
      <c r="G70" s="286"/>
      <c r="J70" s="285"/>
      <c r="K70" s="285"/>
    </row>
    <row r="71" spans="1:11" ht="18.75" customHeight="1">
      <c r="A71" s="916" t="s">
        <v>897</v>
      </c>
      <c r="B71" s="290"/>
      <c r="C71" s="289"/>
      <c r="D71" s="289" t="s">
        <v>900</v>
      </c>
      <c r="E71" s="583">
        <f>基本情報!C4</f>
        <v>0</v>
      </c>
      <c r="F71" s="278"/>
      <c r="G71" s="278"/>
    </row>
    <row r="72" spans="1:11" ht="18">
      <c r="A72" s="743" t="s">
        <v>984</v>
      </c>
      <c r="B72" s="743" t="s">
        <v>763</v>
      </c>
      <c r="C72" s="743" t="s">
        <v>764</v>
      </c>
      <c r="D72" s="1949" t="s">
        <v>1348</v>
      </c>
      <c r="E72" s="1949"/>
      <c r="F72" s="1949"/>
    </row>
    <row r="73" spans="1:11" ht="54" customHeight="1">
      <c r="A73" s="778"/>
      <c r="B73" s="745">
        <f>IF(E71="私立幼稚園",0,1029000)</f>
        <v>1029000</v>
      </c>
      <c r="C73" s="745">
        <f>IF(A73=0,0,MIN(A73,B73))</f>
        <v>0</v>
      </c>
      <c r="D73" s="1950"/>
      <c r="E73" s="1950"/>
      <c r="F73" s="1950"/>
    </row>
    <row r="74" spans="1:11" ht="18.75" customHeight="1">
      <c r="A74" s="826" t="s">
        <v>899</v>
      </c>
    </row>
    <row r="75" spans="1:11" ht="18.75" customHeight="1">
      <c r="A75" s="826" t="s">
        <v>898</v>
      </c>
    </row>
    <row r="76" spans="1:11" ht="18.75" customHeight="1">
      <c r="A76" s="826" t="s">
        <v>901</v>
      </c>
    </row>
    <row r="82" ht="21.75" customHeight="1"/>
  </sheetData>
  <sheetProtection password="BF98" sheet="1" objects="1" scenarios="1"/>
  <mergeCells count="13">
    <mergeCell ref="J31:J33"/>
    <mergeCell ref="J38:J40"/>
    <mergeCell ref="D72:F72"/>
    <mergeCell ref="D73:F73"/>
    <mergeCell ref="H1:I1"/>
    <mergeCell ref="F31:F33"/>
    <mergeCell ref="D31:D33"/>
    <mergeCell ref="G31:G33"/>
    <mergeCell ref="E31:E33"/>
    <mergeCell ref="D38:D40"/>
    <mergeCell ref="E38:E40"/>
    <mergeCell ref="F38:F40"/>
    <mergeCell ref="G38:G40"/>
  </mergeCells>
  <phoneticPr fontId="4"/>
  <conditionalFormatting sqref="C23:C26 C31:C35">
    <cfRule type="cellIs" dxfId="51" priority="19" operator="equal">
      <formula>"加配(看護師)"</formula>
    </cfRule>
    <cfRule type="cellIs" dxfId="50" priority="20" operator="equal">
      <formula>"加配(幼稚園教諭)"</formula>
    </cfRule>
    <cfRule type="cellIs" dxfId="49" priority="21" operator="equal">
      <formula>""</formula>
    </cfRule>
    <cfRule type="cellIs" dxfId="48" priority="22" operator="equal">
      <formula>"加配(保・幼)"</formula>
    </cfRule>
    <cfRule type="cellIs" dxfId="47" priority="23" operator="equal">
      <formula>0</formula>
    </cfRule>
    <cfRule type="cellIs" dxfId="46" priority="24" operator="notEqual">
      <formula>"加配(保育士)"</formula>
    </cfRule>
  </conditionalFormatting>
  <conditionalFormatting sqref="C16:C22">
    <cfRule type="cellIs" dxfId="45" priority="13" operator="equal">
      <formula>"加配(看護師)"</formula>
    </cfRule>
    <cfRule type="cellIs" dxfId="44" priority="14" operator="equal">
      <formula>"加配(幼稚園教諭)"</formula>
    </cfRule>
    <cfRule type="cellIs" dxfId="43" priority="15" operator="equal">
      <formula>""</formula>
    </cfRule>
    <cfRule type="cellIs" dxfId="42" priority="16" operator="equal">
      <formula>"加配(保・幼)"</formula>
    </cfRule>
    <cfRule type="cellIs" dxfId="41" priority="17" operator="equal">
      <formula>0</formula>
    </cfRule>
    <cfRule type="cellIs" dxfId="40" priority="18" operator="notEqual">
      <formula>"加配(保育士)"</formula>
    </cfRule>
  </conditionalFormatting>
  <conditionalFormatting sqref="C38:C42">
    <cfRule type="cellIs" dxfId="39" priority="1" operator="equal">
      <formula>"加配(看護師)"</formula>
    </cfRule>
    <cfRule type="cellIs" dxfId="38" priority="2" operator="equal">
      <formula>"加配(幼稚園教諭)"</formula>
    </cfRule>
    <cfRule type="cellIs" dxfId="37" priority="3" operator="equal">
      <formula>""</formula>
    </cfRule>
    <cfRule type="cellIs" dxfId="36" priority="4" operator="equal">
      <formula>"加配(保・幼)"</formula>
    </cfRule>
    <cfRule type="cellIs" dxfId="35" priority="5" operator="equal">
      <formula>0</formula>
    </cfRule>
    <cfRule type="cellIs" dxfId="34" priority="6" operator="notEqual">
      <formula>"加配(保育士)"</formula>
    </cfRule>
  </conditionalFormatting>
  <dataValidations count="2">
    <dataValidation type="list" allowBlank="1" showInputMessage="1" showErrorMessage="1" sqref="G45:G69">
      <formula1>"1（2 : 1）,1 : 1,担任配慮"</formula1>
    </dataValidation>
    <dataValidation type="list" allowBlank="1" showInputMessage="1" showErrorMessage="1" sqref="E44:E69">
      <formula1>"1号,2号,3号"</formula1>
    </dataValidation>
  </dataValidations>
  <pageMargins left="0.70866141732283472" right="0.70866141732283472" top="0.74803149606299213" bottom="0.74803149606299213" header="0.31496062992125984" footer="0.31496062992125984"/>
  <pageSetup paperSize="9" scale="42" orientation="portrait" r:id="rId1"/>
  <headerFooter>
    <oddHeader xml:space="preserve">&amp;R&amp;D  &amp;T
</oddHeader>
  </headerFooter>
  <drawing r:id="rId2"/>
  <legacyDrawing r:id="rId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E9"/>
  <sheetViews>
    <sheetView view="pageBreakPreview" zoomScaleNormal="100" zoomScaleSheetLayoutView="100" workbookViewId="0">
      <selection activeCell="D8" sqref="D8"/>
    </sheetView>
  </sheetViews>
  <sheetFormatPr defaultColWidth="8.90625" defaultRowHeight="18"/>
  <cols>
    <col min="1" max="1" width="17.6328125" style="421" customWidth="1"/>
    <col min="2" max="2" width="20.6328125" style="421" customWidth="1"/>
    <col min="3" max="4" width="17.6328125" style="421" customWidth="1"/>
    <col min="5" max="16384" width="8.90625" style="421"/>
  </cols>
  <sheetData>
    <row r="1" spans="1:5">
      <c r="E1" s="437" t="str">
        <f>"【施設名】"&amp;基本情報!$C$3</f>
        <v>【施設名】</v>
      </c>
    </row>
    <row r="2" spans="1:5" ht="20.5" thickBot="1">
      <c r="A2" s="575" t="s">
        <v>629</v>
      </c>
    </row>
    <row r="3" spans="1:5" ht="18.5" thickBot="1">
      <c r="A3" s="576" t="s">
        <v>275</v>
      </c>
      <c r="B3" s="577" t="s">
        <v>985</v>
      </c>
      <c r="C3" s="577" t="s">
        <v>247</v>
      </c>
      <c r="D3" s="578" t="s">
        <v>248</v>
      </c>
    </row>
    <row r="4" spans="1:5">
      <c r="A4" s="579" t="s">
        <v>628</v>
      </c>
      <c r="B4" s="580"/>
      <c r="C4" s="580"/>
      <c r="D4" s="581">
        <f>C9</f>
        <v>0</v>
      </c>
    </row>
    <row r="5" spans="1:5" ht="18.5" thickBot="1">
      <c r="A5" s="447" t="s">
        <v>201</v>
      </c>
      <c r="B5" s="582"/>
      <c r="C5" s="582"/>
      <c r="D5" s="467">
        <f>SUM(D4:D4)</f>
        <v>0</v>
      </c>
    </row>
    <row r="7" spans="1:5">
      <c r="A7" s="583" t="s">
        <v>704</v>
      </c>
      <c r="B7" s="287"/>
      <c r="C7" s="287"/>
      <c r="D7" s="287"/>
    </row>
    <row r="8" spans="1:5" ht="50.4" customHeight="1">
      <c r="A8" s="419" t="s">
        <v>701</v>
      </c>
      <c r="B8" s="419" t="s">
        <v>702</v>
      </c>
      <c r="C8" s="419" t="s">
        <v>703</v>
      </c>
      <c r="D8" s="288"/>
    </row>
    <row r="9" spans="1:5">
      <c r="A9" s="735">
        <f>初日在籍児童数!P23</f>
        <v>0</v>
      </c>
      <c r="B9" s="541">
        <v>11640</v>
      </c>
      <c r="C9" s="541">
        <f>A9*B9</f>
        <v>0</v>
      </c>
      <c r="D9" s="283"/>
    </row>
  </sheetData>
  <sheetProtection password="BF98" sheet="1" objects="1" scenarios="1"/>
  <phoneticPr fontId="4"/>
  <conditionalFormatting sqref="A7:D9">
    <cfRule type="expression" priority="1">
      <formula>CELL("protect",A7)=1</formula>
    </cfRule>
  </conditionalFormatting>
  <pageMargins left="0.70866141732283472" right="0.70866141732283472" top="0.74803149606299213" bottom="0.74803149606299213" header="0.31496062992125984" footer="0.31496062992125984"/>
  <pageSetup paperSize="9" orientation="portrait" r:id="rId1"/>
  <headerFooter>
    <oddHeader>&amp;R&amp;D　&amp;T</oddHeader>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4">
    <tabColor rgb="FFFFFF00"/>
  </sheetPr>
  <dimension ref="A1:I55"/>
  <sheetViews>
    <sheetView view="pageBreakPreview" topLeftCell="A43" zoomScaleNormal="100" zoomScaleSheetLayoutView="100" workbookViewId="0">
      <selection activeCell="C16" sqref="C16"/>
    </sheetView>
  </sheetViews>
  <sheetFormatPr defaultColWidth="8.90625" defaultRowHeight="18"/>
  <cols>
    <col min="1" max="1" width="16" style="421" customWidth="1"/>
    <col min="2" max="2" width="15.81640625" style="421" customWidth="1"/>
    <col min="3" max="6" width="22.6328125" style="421" customWidth="1"/>
    <col min="7" max="7" width="15.6328125" style="421" customWidth="1"/>
    <col min="8" max="8" width="5.08984375" style="421" customWidth="1"/>
    <col min="9" max="16384" width="8.90625" style="421"/>
  </cols>
  <sheetData>
    <row r="1" spans="1:9">
      <c r="H1" s="437" t="str">
        <f>"【施設名】"&amp;基本情報!$C$3</f>
        <v>【施設名】</v>
      </c>
    </row>
    <row r="2" spans="1:9" ht="20.5" thickBot="1">
      <c r="A2" s="451" t="s">
        <v>209</v>
      </c>
    </row>
    <row r="3" spans="1:9" ht="36">
      <c r="A3" s="439" t="s">
        <v>275</v>
      </c>
      <c r="B3" s="440" t="s">
        <v>912</v>
      </c>
      <c r="C3" s="440" t="s">
        <v>977</v>
      </c>
      <c r="D3" s="440" t="s">
        <v>560</v>
      </c>
      <c r="E3" s="441" t="s">
        <v>558</v>
      </c>
      <c r="F3" s="442" t="s">
        <v>559</v>
      </c>
    </row>
    <row r="4" spans="1:9">
      <c r="A4" s="443" t="s">
        <v>349</v>
      </c>
      <c r="B4" s="458">
        <f>D10</f>
        <v>0</v>
      </c>
      <c r="C4" s="458">
        <f>F8</f>
        <v>0</v>
      </c>
      <c r="D4" s="483">
        <f>B4-C4</f>
        <v>0</v>
      </c>
      <c r="E4" s="584">
        <f>D15+D40</f>
        <v>0</v>
      </c>
      <c r="F4" s="510">
        <f>IF(D4&lt;0,0,MIN(D4:E4))</f>
        <v>0</v>
      </c>
    </row>
    <row r="5" spans="1:9" ht="18.5" thickBot="1">
      <c r="A5" s="447" t="s">
        <v>201</v>
      </c>
      <c r="B5" s="465">
        <f>SUM(B4)</f>
        <v>0</v>
      </c>
      <c r="C5" s="465">
        <f>SUM(C4)</f>
        <v>0</v>
      </c>
      <c r="D5" s="585">
        <f>SUM(D4)</f>
        <v>0</v>
      </c>
      <c r="E5" s="449">
        <f>SUM(E4)</f>
        <v>0</v>
      </c>
      <c r="F5" s="467">
        <f>SUM(F4)</f>
        <v>0</v>
      </c>
    </row>
    <row r="6" spans="1:9">
      <c r="A6" s="421" t="s">
        <v>644</v>
      </c>
      <c r="F6" s="421" t="s">
        <v>497</v>
      </c>
    </row>
    <row r="7" spans="1:9" ht="49.25" customHeight="1">
      <c r="A7" s="875" t="s">
        <v>499</v>
      </c>
      <c r="B7" s="873" t="s">
        <v>245</v>
      </c>
      <c r="C7" s="881" t="s">
        <v>228</v>
      </c>
      <c r="D7" s="881" t="s">
        <v>246</v>
      </c>
      <c r="E7" s="586"/>
      <c r="F7" s="1961" t="s">
        <v>812</v>
      </c>
      <c r="G7" s="1961"/>
      <c r="I7" s="415" t="s">
        <v>717</v>
      </c>
    </row>
    <row r="8" spans="1:9">
      <c r="A8" s="270"/>
      <c r="B8" s="882" t="str">
        <f>IF(A8="","",VLOOKUP(A8,給与!$A:$AC,2,FALSE))</f>
        <v/>
      </c>
      <c r="C8" s="399" t="str">
        <f>IF(A8="","",VLOOKUP(A8,給与!$A:$AC,3,FALSE))</f>
        <v/>
      </c>
      <c r="D8" s="272" t="str">
        <f>IF(A8="","",VLOOKUP(A8,給与!$A$8:$AD$127,30,FALSE))</f>
        <v/>
      </c>
      <c r="E8" s="587"/>
      <c r="F8" s="1962"/>
      <c r="G8" s="1962"/>
      <c r="I8" s="525" t="str">
        <f>IF(A8="","",IF(C8="アレルギー","",IF(C8="アレルギー＋【加算】栄養管理加算B","","エラー！担当業務「アレルギー」または「アレルギー＋【加算】栄養管理加算B」の職員を配置してください！")))</f>
        <v/>
      </c>
    </row>
    <row r="9" spans="1:9">
      <c r="A9" s="270"/>
      <c r="B9" s="882" t="str">
        <f>IF(A9="","",VLOOKUP(A9,給与!$A:$AC,2,FALSE))</f>
        <v/>
      </c>
      <c r="C9" s="399" t="str">
        <f>IF(A9="","",VLOOKUP(A9,給与!$A:$AC,3,FALSE))</f>
        <v/>
      </c>
      <c r="D9" s="272" t="str">
        <f>IF(A9="","",VLOOKUP(A9,給与!$A$8:$AD$127,30,FALSE))</f>
        <v/>
      </c>
      <c r="I9" s="525" t="str">
        <f>IF(A9="","",IF(C9="アレルギー","",IF(C9="アレルギー＋栄養管理加算B","","エラー！担当業務「アレルギー」または「アレルギー＋【加算】栄養管理加算B」の職員を配置してください！")))</f>
        <v/>
      </c>
    </row>
    <row r="10" spans="1:9">
      <c r="A10" s="1943" t="s">
        <v>583</v>
      </c>
      <c r="B10" s="1944"/>
      <c r="C10" s="1945"/>
      <c r="D10" s="272">
        <f>SUM(D8:D9)</f>
        <v>0</v>
      </c>
    </row>
    <row r="11" spans="1:9">
      <c r="A11" s="639"/>
      <c r="B11" s="639"/>
      <c r="C11" s="278"/>
      <c r="D11" s="278"/>
    </row>
    <row r="12" spans="1:9">
      <c r="A12" s="421" t="s">
        <v>645</v>
      </c>
    </row>
    <row r="13" spans="1:9">
      <c r="A13" s="280" t="s">
        <v>261</v>
      </c>
      <c r="B13" s="285"/>
      <c r="C13" s="285"/>
      <c r="D13" s="284"/>
      <c r="E13" s="307"/>
      <c r="F13" s="307"/>
      <c r="G13" s="285"/>
      <c r="H13" s="285"/>
    </row>
    <row r="14" spans="1:9" s="425" customFormat="1" ht="36">
      <c r="A14" s="882" t="s">
        <v>646</v>
      </c>
      <c r="B14" s="873" t="s">
        <v>647</v>
      </c>
      <c r="C14" s="875" t="s">
        <v>889</v>
      </c>
      <c r="D14" s="886" t="s">
        <v>648</v>
      </c>
      <c r="E14" s="1175" t="s">
        <v>1171</v>
      </c>
      <c r="F14" s="1159"/>
      <c r="G14" s="1159"/>
    </row>
    <row r="15" spans="1:9">
      <c r="A15" s="279">
        <v>5500</v>
      </c>
      <c r="B15" s="897">
        <f>G36</f>
        <v>0</v>
      </c>
      <c r="C15" s="946"/>
      <c r="D15" s="303">
        <f>ROUND(A15*B15*C15/6,-1)</f>
        <v>0</v>
      </c>
      <c r="E15" s="1160" t="s">
        <v>1301</v>
      </c>
      <c r="F15" s="1161"/>
      <c r="G15" s="1161"/>
    </row>
    <row r="16" spans="1:9" ht="11.4" customHeight="1"/>
    <row r="17" spans="1:7" ht="20">
      <c r="A17" s="1966" t="s">
        <v>264</v>
      </c>
      <c r="B17" s="1966"/>
      <c r="C17" s="1966"/>
      <c r="D17" s="1966"/>
      <c r="E17" s="1966"/>
      <c r="F17" s="1966"/>
      <c r="G17" s="1966"/>
    </row>
    <row r="18" spans="1:7">
      <c r="A18" s="1964" t="s">
        <v>265</v>
      </c>
      <c r="B18" s="1964" t="s">
        <v>266</v>
      </c>
      <c r="C18" s="1963" t="s">
        <v>267</v>
      </c>
      <c r="D18" s="1963"/>
      <c r="E18" s="1963" t="s">
        <v>268</v>
      </c>
      <c r="F18" s="1963"/>
      <c r="G18" s="589" t="s">
        <v>598</v>
      </c>
    </row>
    <row r="19" spans="1:7" ht="36">
      <c r="A19" s="1965"/>
      <c r="B19" s="1965"/>
      <c r="C19" s="590" t="s">
        <v>269</v>
      </c>
      <c r="D19" s="574" t="s">
        <v>649</v>
      </c>
      <c r="E19" s="590" t="s">
        <v>269</v>
      </c>
      <c r="F19" s="574" t="s">
        <v>650</v>
      </c>
      <c r="G19" s="424" t="s">
        <v>723</v>
      </c>
    </row>
    <row r="20" spans="1:7" ht="16.25" customHeight="1">
      <c r="A20" s="591" t="s">
        <v>270</v>
      </c>
      <c r="B20" s="327" t="s">
        <v>271</v>
      </c>
      <c r="C20" s="328" t="s">
        <v>1330</v>
      </c>
      <c r="D20" s="327">
        <v>6</v>
      </c>
      <c r="E20" s="328" t="s">
        <v>1331</v>
      </c>
      <c r="F20" s="327">
        <v>6</v>
      </c>
      <c r="G20" s="592">
        <f>D20+F20</f>
        <v>12</v>
      </c>
    </row>
    <row r="21" spans="1:7" ht="18" customHeight="1">
      <c r="A21" s="574">
        <v>1</v>
      </c>
      <c r="B21" s="947"/>
      <c r="C21" s="947"/>
      <c r="D21" s="947"/>
      <c r="E21" s="905"/>
      <c r="F21" s="905"/>
      <c r="G21" s="492">
        <f t="shared" ref="G21:G35" si="0">D21+F21</f>
        <v>0</v>
      </c>
    </row>
    <row r="22" spans="1:7" ht="18" customHeight="1">
      <c r="A22" s="574">
        <v>2</v>
      </c>
      <c r="B22" s="947"/>
      <c r="C22" s="947"/>
      <c r="D22" s="947"/>
      <c r="E22" s="905"/>
      <c r="F22" s="905"/>
      <c r="G22" s="492">
        <f t="shared" si="0"/>
        <v>0</v>
      </c>
    </row>
    <row r="23" spans="1:7" ht="18" customHeight="1">
      <c r="A23" s="574">
        <v>3</v>
      </c>
      <c r="B23" s="947"/>
      <c r="C23" s="947"/>
      <c r="D23" s="947"/>
      <c r="E23" s="905"/>
      <c r="F23" s="905"/>
      <c r="G23" s="492">
        <f t="shared" si="0"/>
        <v>0</v>
      </c>
    </row>
    <row r="24" spans="1:7" ht="18" customHeight="1">
      <c r="A24" s="574">
        <v>4</v>
      </c>
      <c r="B24" s="947"/>
      <c r="C24" s="947"/>
      <c r="D24" s="947"/>
      <c r="E24" s="905"/>
      <c r="F24" s="905"/>
      <c r="G24" s="492">
        <f t="shared" si="0"/>
        <v>0</v>
      </c>
    </row>
    <row r="25" spans="1:7" ht="18" customHeight="1">
      <c r="A25" s="574">
        <v>5</v>
      </c>
      <c r="B25" s="947"/>
      <c r="C25" s="947"/>
      <c r="D25" s="947"/>
      <c r="E25" s="905"/>
      <c r="F25" s="905"/>
      <c r="G25" s="492">
        <f t="shared" si="0"/>
        <v>0</v>
      </c>
    </row>
    <row r="26" spans="1:7" ht="18" customHeight="1">
      <c r="A26" s="574">
        <v>6</v>
      </c>
      <c r="B26" s="947"/>
      <c r="C26" s="947"/>
      <c r="D26" s="947"/>
      <c r="E26" s="905"/>
      <c r="F26" s="905"/>
      <c r="G26" s="492">
        <f t="shared" si="0"/>
        <v>0</v>
      </c>
    </row>
    <row r="27" spans="1:7" ht="18" customHeight="1">
      <c r="A27" s="574">
        <v>7</v>
      </c>
      <c r="B27" s="947"/>
      <c r="C27" s="947"/>
      <c r="D27" s="947"/>
      <c r="E27" s="905"/>
      <c r="F27" s="905"/>
      <c r="G27" s="492">
        <f t="shared" si="0"/>
        <v>0</v>
      </c>
    </row>
    <row r="28" spans="1:7" ht="18" customHeight="1">
      <c r="A28" s="574">
        <v>8</v>
      </c>
      <c r="B28" s="947"/>
      <c r="C28" s="947"/>
      <c r="D28" s="947"/>
      <c r="E28" s="905"/>
      <c r="F28" s="905"/>
      <c r="G28" s="492">
        <f t="shared" si="0"/>
        <v>0</v>
      </c>
    </row>
    <row r="29" spans="1:7" ht="18" customHeight="1">
      <c r="A29" s="574">
        <v>9</v>
      </c>
      <c r="B29" s="947"/>
      <c r="C29" s="947"/>
      <c r="D29" s="947"/>
      <c r="E29" s="905"/>
      <c r="F29" s="905"/>
      <c r="G29" s="492">
        <f t="shared" si="0"/>
        <v>0</v>
      </c>
    </row>
    <row r="30" spans="1:7" ht="18" customHeight="1">
      <c r="A30" s="574">
        <v>10</v>
      </c>
      <c r="B30" s="947"/>
      <c r="C30" s="947"/>
      <c r="D30" s="947"/>
      <c r="E30" s="905"/>
      <c r="F30" s="905"/>
      <c r="G30" s="492">
        <f t="shared" si="0"/>
        <v>0</v>
      </c>
    </row>
    <row r="31" spans="1:7" ht="18" customHeight="1">
      <c r="A31" s="574">
        <v>11</v>
      </c>
      <c r="B31" s="947"/>
      <c r="C31" s="947"/>
      <c r="D31" s="947"/>
      <c r="E31" s="905"/>
      <c r="F31" s="905"/>
      <c r="G31" s="492">
        <f t="shared" si="0"/>
        <v>0</v>
      </c>
    </row>
    <row r="32" spans="1:7" ht="18" customHeight="1">
      <c r="A32" s="574">
        <v>12</v>
      </c>
      <c r="B32" s="947"/>
      <c r="C32" s="947"/>
      <c r="D32" s="947"/>
      <c r="E32" s="905"/>
      <c r="F32" s="905"/>
      <c r="G32" s="492">
        <f t="shared" si="0"/>
        <v>0</v>
      </c>
    </row>
    <row r="33" spans="1:7" ht="18" customHeight="1">
      <c r="A33" s="574">
        <v>13</v>
      </c>
      <c r="B33" s="947"/>
      <c r="C33" s="947"/>
      <c r="D33" s="947"/>
      <c r="E33" s="905"/>
      <c r="F33" s="905"/>
      <c r="G33" s="492">
        <f t="shared" si="0"/>
        <v>0</v>
      </c>
    </row>
    <row r="34" spans="1:7" ht="18" customHeight="1">
      <c r="A34" s="574">
        <v>14</v>
      </c>
      <c r="B34" s="947"/>
      <c r="C34" s="947"/>
      <c r="D34" s="947"/>
      <c r="E34" s="905"/>
      <c r="F34" s="905"/>
      <c r="G34" s="492">
        <f t="shared" si="0"/>
        <v>0</v>
      </c>
    </row>
    <row r="35" spans="1:7" ht="18" customHeight="1">
      <c r="A35" s="574">
        <v>15</v>
      </c>
      <c r="B35" s="947"/>
      <c r="C35" s="947"/>
      <c r="D35" s="947"/>
      <c r="E35" s="905"/>
      <c r="F35" s="905"/>
      <c r="G35" s="492">
        <f t="shared" si="0"/>
        <v>0</v>
      </c>
    </row>
    <row r="36" spans="1:7">
      <c r="A36" s="593" t="s">
        <v>272</v>
      </c>
      <c r="B36" s="776"/>
      <c r="C36" s="776"/>
      <c r="D36" s="879">
        <f>SUM(D21:D35)</f>
        <v>0</v>
      </c>
      <c r="E36" s="777"/>
      <c r="F36" s="879">
        <f>SUM(F21:F35)</f>
        <v>0</v>
      </c>
      <c r="G36" s="879">
        <f>SUM(G21:G35)</f>
        <v>0</v>
      </c>
    </row>
    <row r="37" spans="1:7">
      <c r="A37" s="333"/>
      <c r="B37" s="333"/>
      <c r="C37" s="306"/>
      <c r="D37" s="333"/>
      <c r="E37" s="306"/>
      <c r="F37" s="306"/>
    </row>
    <row r="38" spans="1:7">
      <c r="A38" s="332" t="s">
        <v>263</v>
      </c>
      <c r="B38" s="329"/>
      <c r="C38" s="637"/>
      <c r="D38" s="287"/>
      <c r="E38" s="286"/>
      <c r="F38" s="286"/>
    </row>
    <row r="39" spans="1:7" s="425" customFormat="1" ht="36">
      <c r="A39" s="882" t="s">
        <v>651</v>
      </c>
      <c r="B39" s="873" t="s">
        <v>652</v>
      </c>
      <c r="C39" s="883" t="s">
        <v>890</v>
      </c>
      <c r="D39" s="331" t="s">
        <v>653</v>
      </c>
      <c r="E39" s="329"/>
    </row>
    <row r="40" spans="1:7">
      <c r="A40" s="279">
        <v>5500</v>
      </c>
      <c r="B40" s="897">
        <f>G55</f>
        <v>0</v>
      </c>
      <c r="C40" s="594"/>
      <c r="D40" s="274">
        <f>A40*B40</f>
        <v>0</v>
      </c>
      <c r="E40" s="304"/>
    </row>
    <row r="41" spans="1:7" ht="11.4" customHeight="1">
      <c r="A41" s="638"/>
      <c r="B41" s="334"/>
      <c r="C41" s="595"/>
      <c r="D41" s="335"/>
      <c r="E41" s="336"/>
    </row>
    <row r="42" spans="1:7" ht="20">
      <c r="A42" s="1966" t="s">
        <v>273</v>
      </c>
      <c r="B42" s="1966"/>
      <c r="C42" s="1966"/>
      <c r="D42" s="1966"/>
      <c r="E42" s="1966"/>
      <c r="F42" s="1966"/>
      <c r="G42" s="1966"/>
    </row>
    <row r="43" spans="1:7">
      <c r="A43" s="1964" t="s">
        <v>265</v>
      </c>
      <c r="B43" s="1964" t="s">
        <v>266</v>
      </c>
      <c r="C43" s="1963" t="s">
        <v>267</v>
      </c>
      <c r="D43" s="1963"/>
      <c r="E43" s="1963" t="s">
        <v>268</v>
      </c>
      <c r="F43" s="1963"/>
      <c r="G43" s="589" t="s">
        <v>598</v>
      </c>
    </row>
    <row r="44" spans="1:7" ht="36">
      <c r="A44" s="1965"/>
      <c r="B44" s="1965"/>
      <c r="C44" s="590" t="s">
        <v>269</v>
      </c>
      <c r="D44" s="574" t="s">
        <v>654</v>
      </c>
      <c r="E44" s="590" t="s">
        <v>269</v>
      </c>
      <c r="F44" s="574" t="s">
        <v>655</v>
      </c>
      <c r="G44" s="424" t="s">
        <v>724</v>
      </c>
    </row>
    <row r="45" spans="1:7" ht="18" customHeight="1">
      <c r="A45" s="574">
        <v>1</v>
      </c>
      <c r="B45" s="947"/>
      <c r="C45" s="947"/>
      <c r="D45" s="947"/>
      <c r="E45" s="905"/>
      <c r="F45" s="905"/>
      <c r="G45" s="492">
        <f t="shared" ref="G45:G54" si="1">D45+F45</f>
        <v>0</v>
      </c>
    </row>
    <row r="46" spans="1:7" ht="18" customHeight="1">
      <c r="A46" s="574">
        <v>2</v>
      </c>
      <c r="B46" s="947"/>
      <c r="C46" s="947"/>
      <c r="D46" s="947"/>
      <c r="E46" s="905"/>
      <c r="F46" s="905"/>
      <c r="G46" s="492">
        <f t="shared" si="1"/>
        <v>0</v>
      </c>
    </row>
    <row r="47" spans="1:7" ht="18" customHeight="1">
      <c r="A47" s="574">
        <v>3</v>
      </c>
      <c r="B47" s="947"/>
      <c r="C47" s="947"/>
      <c r="D47" s="947"/>
      <c r="E47" s="905"/>
      <c r="F47" s="905"/>
      <c r="G47" s="492">
        <f t="shared" si="1"/>
        <v>0</v>
      </c>
    </row>
    <row r="48" spans="1:7" ht="18" customHeight="1">
      <c r="A48" s="574">
        <v>4</v>
      </c>
      <c r="B48" s="947"/>
      <c r="C48" s="947"/>
      <c r="D48" s="947"/>
      <c r="E48" s="905"/>
      <c r="F48" s="905"/>
      <c r="G48" s="492">
        <f t="shared" si="1"/>
        <v>0</v>
      </c>
    </row>
    <row r="49" spans="1:7" ht="18" customHeight="1">
      <c r="A49" s="574">
        <v>5</v>
      </c>
      <c r="B49" s="947"/>
      <c r="C49" s="947"/>
      <c r="D49" s="947"/>
      <c r="E49" s="905"/>
      <c r="F49" s="905"/>
      <c r="G49" s="492">
        <f t="shared" si="1"/>
        <v>0</v>
      </c>
    </row>
    <row r="50" spans="1:7" ht="18" customHeight="1">
      <c r="A50" s="574">
        <v>6</v>
      </c>
      <c r="B50" s="947"/>
      <c r="C50" s="947"/>
      <c r="D50" s="947"/>
      <c r="E50" s="905"/>
      <c r="F50" s="905"/>
      <c r="G50" s="492">
        <f t="shared" si="1"/>
        <v>0</v>
      </c>
    </row>
    <row r="51" spans="1:7" ht="18" customHeight="1">
      <c r="A51" s="574">
        <v>7</v>
      </c>
      <c r="B51" s="947"/>
      <c r="C51" s="947"/>
      <c r="D51" s="947"/>
      <c r="E51" s="905"/>
      <c r="F51" s="905"/>
      <c r="G51" s="492">
        <f t="shared" si="1"/>
        <v>0</v>
      </c>
    </row>
    <row r="52" spans="1:7" ht="18" customHeight="1">
      <c r="A52" s="574">
        <v>8</v>
      </c>
      <c r="B52" s="947"/>
      <c r="C52" s="947"/>
      <c r="D52" s="947"/>
      <c r="E52" s="905"/>
      <c r="F52" s="905"/>
      <c r="G52" s="492">
        <f t="shared" si="1"/>
        <v>0</v>
      </c>
    </row>
    <row r="53" spans="1:7" ht="18" customHeight="1">
      <c r="A53" s="574">
        <v>9</v>
      </c>
      <c r="B53" s="947"/>
      <c r="C53" s="947"/>
      <c r="D53" s="947"/>
      <c r="E53" s="905"/>
      <c r="F53" s="905"/>
      <c r="G53" s="492">
        <f t="shared" si="1"/>
        <v>0</v>
      </c>
    </row>
    <row r="54" spans="1:7" ht="18" customHeight="1">
      <c r="A54" s="574">
        <v>10</v>
      </c>
      <c r="B54" s="947"/>
      <c r="C54" s="947"/>
      <c r="D54" s="947"/>
      <c r="E54" s="905"/>
      <c r="F54" s="905"/>
      <c r="G54" s="492">
        <f t="shared" si="1"/>
        <v>0</v>
      </c>
    </row>
    <row r="55" spans="1:7">
      <c r="A55" s="593" t="s">
        <v>272</v>
      </c>
      <c r="B55" s="776"/>
      <c r="C55" s="776"/>
      <c r="D55" s="879">
        <f>SUM(D45:D54)</f>
        <v>0</v>
      </c>
      <c r="E55" s="777"/>
      <c r="F55" s="879">
        <f>SUM(F45:F54)</f>
        <v>0</v>
      </c>
      <c r="G55" s="879">
        <f>SUM(G45:G54)</f>
        <v>0</v>
      </c>
    </row>
  </sheetData>
  <sheetProtection password="BF98" sheet="1" objects="1" scenarios="1"/>
  <mergeCells count="13">
    <mergeCell ref="F7:G7"/>
    <mergeCell ref="F8:G8"/>
    <mergeCell ref="A10:C10"/>
    <mergeCell ref="E43:F43"/>
    <mergeCell ref="A43:A44"/>
    <mergeCell ref="B43:B44"/>
    <mergeCell ref="C43:D43"/>
    <mergeCell ref="A42:G42"/>
    <mergeCell ref="A18:A19"/>
    <mergeCell ref="B18:B19"/>
    <mergeCell ref="C18:D18"/>
    <mergeCell ref="E18:F18"/>
    <mergeCell ref="A17:G17"/>
  </mergeCells>
  <phoneticPr fontId="4"/>
  <conditionalFormatting sqref="C8:C9">
    <cfRule type="cellIs" dxfId="33" priority="3" operator="equal">
      <formula>""</formula>
    </cfRule>
    <cfRule type="cellIs" dxfId="32" priority="4" operator="notEqual">
      <formula>"アレルギー"</formula>
    </cfRule>
  </conditionalFormatting>
  <conditionalFormatting sqref="C8:C9">
    <cfRule type="cellIs" dxfId="31" priority="2" operator="equal">
      <formula>"アレルギー＋【加算】栄養管理加算B"</formula>
    </cfRule>
  </conditionalFormatting>
  <dataValidations count="2">
    <dataValidation type="whole" operator="greaterThanOrEqual" allowBlank="1" showInputMessage="1" showErrorMessage="1" sqref="B15 B40">
      <formula1>0</formula1>
    </dataValidation>
    <dataValidation type="whole" allowBlank="1" showInputMessage="1" showErrorMessage="1" sqref="C15">
      <formula1>0</formula1>
      <formula2>7</formula2>
    </dataValidation>
  </dataValidations>
  <pageMargins left="0.70866141732283472" right="0.70866141732283472" top="0.74803149606299213" bottom="0.74803149606299213" header="0.31496062992125984" footer="0.31496062992125984"/>
  <pageSetup paperSize="9" scale="62" orientation="portrait" r:id="rId1"/>
  <headerFooter>
    <oddHeader>&amp;R&amp;D　&amp;T</oddHeader>
  </headerFooter>
  <drawing r:id="rId2"/>
  <legacyDrawing r:id="rId3"/>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5">
    <tabColor rgb="FFFFFF00"/>
  </sheetPr>
  <dimension ref="A1:K52"/>
  <sheetViews>
    <sheetView view="pageBreakPreview" topLeftCell="A43" zoomScaleNormal="100" zoomScaleSheetLayoutView="100" workbookViewId="0">
      <selection activeCell="B9" sqref="B9"/>
    </sheetView>
  </sheetViews>
  <sheetFormatPr defaultColWidth="8.90625" defaultRowHeight="18"/>
  <cols>
    <col min="1" max="1" width="16.1796875" style="421" customWidth="1"/>
    <col min="2" max="2" width="20.453125" style="421" customWidth="1"/>
    <col min="3" max="3" width="14.81640625" style="421" customWidth="1"/>
    <col min="4" max="4" width="17.36328125" style="421" customWidth="1"/>
    <col min="5" max="5" width="14.1796875" style="421" customWidth="1"/>
    <col min="6" max="6" width="20.453125" style="421" customWidth="1"/>
    <col min="7" max="7" width="14.81640625" style="421" customWidth="1"/>
    <col min="8" max="8" width="14.08984375" style="421" customWidth="1"/>
    <col min="9" max="9" width="8.90625" style="421"/>
    <col min="10" max="10" width="25.1796875" style="421" customWidth="1"/>
    <col min="11" max="11" width="16.08984375" style="421" customWidth="1"/>
    <col min="12" max="16384" width="8.90625" style="421"/>
  </cols>
  <sheetData>
    <row r="1" spans="1:9">
      <c r="H1" s="437" t="str">
        <f>"【施設名】"&amp;基本情報!$C$3</f>
        <v>【施設名】</v>
      </c>
    </row>
    <row r="2" spans="1:9" ht="20.5" thickBot="1">
      <c r="A2" s="451" t="s">
        <v>210</v>
      </c>
    </row>
    <row r="3" spans="1:9" ht="36">
      <c r="A3" s="439" t="s">
        <v>275</v>
      </c>
      <c r="B3" s="440" t="s">
        <v>912</v>
      </c>
      <c r="C3" s="440" t="s">
        <v>977</v>
      </c>
      <c r="D3" s="440" t="s">
        <v>560</v>
      </c>
      <c r="E3" s="441" t="s">
        <v>558</v>
      </c>
      <c r="F3" s="442" t="s">
        <v>559</v>
      </c>
    </row>
    <row r="4" spans="1:9">
      <c r="A4" s="443" t="s">
        <v>353</v>
      </c>
      <c r="B4" s="458">
        <f>D20</f>
        <v>0</v>
      </c>
      <c r="C4" s="462"/>
      <c r="D4" s="459"/>
      <c r="E4" s="460"/>
      <c r="F4" s="461"/>
    </row>
    <row r="5" spans="1:9" ht="30.65" customHeight="1">
      <c r="A5" s="443" t="s">
        <v>348</v>
      </c>
      <c r="B5" s="458">
        <f>C32</f>
        <v>0</v>
      </c>
      <c r="C5" s="462"/>
      <c r="D5" s="459"/>
      <c r="E5" s="460"/>
      <c r="F5" s="461"/>
    </row>
    <row r="6" spans="1:9" ht="30.65" customHeight="1">
      <c r="A6" s="443" t="s">
        <v>281</v>
      </c>
      <c r="B6" s="458">
        <f>G27</f>
        <v>0</v>
      </c>
      <c r="C6" s="462"/>
      <c r="D6" s="459"/>
      <c r="E6" s="460"/>
      <c r="F6" s="461"/>
    </row>
    <row r="7" spans="1:9" ht="18.5" thickBot="1">
      <c r="A7" s="447" t="s">
        <v>201</v>
      </c>
      <c r="B7" s="465">
        <f>SUM(B4:B6)</f>
        <v>0</v>
      </c>
      <c r="C7" s="465">
        <f>H48</f>
        <v>0</v>
      </c>
      <c r="D7" s="465">
        <f>B7-C7</f>
        <v>0</v>
      </c>
      <c r="E7" s="555">
        <f>IF(A51&gt;0,B51,0)</f>
        <v>0</v>
      </c>
      <c r="F7" s="538">
        <f>IF(D7&lt;0,0,MIN(D7:E7))</f>
        <v>0</v>
      </c>
    </row>
    <row r="9" spans="1:9">
      <c r="A9" s="421" t="s">
        <v>496</v>
      </c>
    </row>
    <row r="10" spans="1:9">
      <c r="A10" s="421" t="s">
        <v>814</v>
      </c>
    </row>
    <row r="11" spans="1:9" s="425" customFormat="1">
      <c r="A11" s="875" t="s">
        <v>499</v>
      </c>
      <c r="B11" s="873" t="s">
        <v>245</v>
      </c>
      <c r="C11" s="881" t="s">
        <v>228</v>
      </c>
      <c r="D11" s="881" t="s">
        <v>246</v>
      </c>
      <c r="F11" s="569"/>
      <c r="G11" s="1069"/>
      <c r="H11" s="421"/>
      <c r="I11" s="634" t="s">
        <v>717</v>
      </c>
    </row>
    <row r="12" spans="1:9" ht="20">
      <c r="A12" s="270"/>
      <c r="B12" s="882" t="str">
        <f>IF(A12="","",VLOOKUP(A12,給与!$A:$AC,2,FALSE))</f>
        <v/>
      </c>
      <c r="C12" s="399" t="str">
        <f>IF(A12="","",VLOOKUP(A12,給与!$A:$AC,3,FALSE))</f>
        <v/>
      </c>
      <c r="D12" s="561" t="str">
        <f>IF(A12="","",VLOOKUP(A12,給与!$A$8:$AD$127,30,FALSE))</f>
        <v/>
      </c>
      <c r="F12" s="569"/>
      <c r="G12" s="569"/>
      <c r="H12" s="1058"/>
      <c r="I12" s="450" t="str">
        <f>IF(A12="","",IF(C12="一時（一）","","エラー！担当業務「一時（一）」の職員を配置してください！"))</f>
        <v/>
      </c>
    </row>
    <row r="13" spans="1:9">
      <c r="A13" s="270"/>
      <c r="B13" s="882" t="str">
        <f>IF(A13="","",VLOOKUP(A13,給与!$A:$AC,2,FALSE))</f>
        <v/>
      </c>
      <c r="C13" s="399" t="str">
        <f>IF(A13="","",VLOOKUP(A13,給与!$A:$AC,3,FALSE))</f>
        <v/>
      </c>
      <c r="D13" s="561" t="str">
        <f>IF(A13="","",VLOOKUP(A13,給与!$A$8:$AD$127,30,FALSE))</f>
        <v/>
      </c>
      <c r="I13" s="450" t="str">
        <f t="shared" ref="I13:I19" si="0">IF(A13="","",IF(C13="一時（一）","","エラー！担当業務「一時（一）」の職員を配置してください！"))</f>
        <v/>
      </c>
    </row>
    <row r="14" spans="1:9">
      <c r="A14" s="270"/>
      <c r="B14" s="882" t="str">
        <f>IF(A14="","",VLOOKUP(A14,給与!$A:$AC,2,FALSE))</f>
        <v/>
      </c>
      <c r="C14" s="399" t="str">
        <f>IF(A14="","",VLOOKUP(A14,給与!$A:$AC,3,FALSE))</f>
        <v/>
      </c>
      <c r="D14" s="561" t="str">
        <f>IF(A14="","",VLOOKUP(A14,給与!$A$8:$AD$127,30,FALSE))</f>
        <v/>
      </c>
      <c r="I14" s="450" t="str">
        <f t="shared" si="0"/>
        <v/>
      </c>
    </row>
    <row r="15" spans="1:9">
      <c r="A15" s="270"/>
      <c r="B15" s="882" t="str">
        <f>IF(A15="","",VLOOKUP(A15,給与!$A:$AC,2,FALSE))</f>
        <v/>
      </c>
      <c r="C15" s="399" t="str">
        <f>IF(A15="","",VLOOKUP(A15,給与!$A:$AC,3,FALSE))</f>
        <v/>
      </c>
      <c r="D15" s="561" t="str">
        <f>IF(A15="","",VLOOKUP(A15,給与!$A$8:$AD$127,30,FALSE))</f>
        <v/>
      </c>
      <c r="I15" s="450" t="str">
        <f t="shared" si="0"/>
        <v/>
      </c>
    </row>
    <row r="16" spans="1:9">
      <c r="A16" s="270"/>
      <c r="B16" s="882" t="str">
        <f>IF(A16="","",VLOOKUP(A16,給与!$A:$AC,2,FALSE))</f>
        <v/>
      </c>
      <c r="C16" s="399" t="str">
        <f>IF(A16="","",VLOOKUP(A16,給与!$A:$AC,3,FALSE))</f>
        <v/>
      </c>
      <c r="D16" s="561" t="str">
        <f>IF(A16="","",VLOOKUP(A16,給与!$A$8:$AD$127,30,FALSE))</f>
        <v/>
      </c>
      <c r="F16" s="569"/>
      <c r="G16" s="1069"/>
      <c r="H16" s="1072"/>
      <c r="I16" s="450" t="str">
        <f t="shared" si="0"/>
        <v/>
      </c>
    </row>
    <row r="17" spans="1:9" ht="20">
      <c r="A17" s="270"/>
      <c r="B17" s="882" t="str">
        <f>IF(A17="","",VLOOKUP(A17,給与!$A:$AC,2,FALSE))</f>
        <v/>
      </c>
      <c r="C17" s="399" t="str">
        <f>IF(A17="","",VLOOKUP(A17,給与!$A:$AC,3,FALSE))</f>
        <v/>
      </c>
      <c r="D17" s="561" t="str">
        <f>IF(A17="","",VLOOKUP(A17,給与!$A$8:$AD$127,30,FALSE))</f>
        <v/>
      </c>
      <c r="F17" s="1070"/>
      <c r="G17" s="1070"/>
      <c r="H17" s="1071"/>
      <c r="I17" s="450" t="str">
        <f t="shared" si="0"/>
        <v/>
      </c>
    </row>
    <row r="18" spans="1:9">
      <c r="A18" s="270"/>
      <c r="B18" s="882" t="str">
        <f>IF(A18="","",VLOOKUP(A18,給与!$A:$AC,2,FALSE))</f>
        <v/>
      </c>
      <c r="C18" s="399" t="str">
        <f>IF(A18="","",VLOOKUP(A18,給与!$A:$AC,3,FALSE))</f>
        <v/>
      </c>
      <c r="D18" s="561" t="str">
        <f>IF(A18="","",VLOOKUP(A18,給与!$A$8:$AD$127,30,FALSE))</f>
        <v/>
      </c>
      <c r="I18" s="450" t="str">
        <f t="shared" si="0"/>
        <v/>
      </c>
    </row>
    <row r="19" spans="1:9" ht="36">
      <c r="A19" s="270"/>
      <c r="B19" s="882" t="str">
        <f>IF(A19="","",VLOOKUP(A19,給与!$A:$AC,2,FALSE))</f>
        <v/>
      </c>
      <c r="C19" s="399" t="str">
        <f>IF(A19="","",VLOOKUP(A19,給与!$A:$AC,3,FALSE))</f>
        <v/>
      </c>
      <c r="D19" s="561" t="str">
        <f>IF(A19="","",VLOOKUP(A19,給与!$A$8:$AD$127,30,FALSE))</f>
        <v/>
      </c>
      <c r="F19" s="1061" t="s">
        <v>729</v>
      </c>
      <c r="G19" s="424" t="s">
        <v>986</v>
      </c>
      <c r="I19" s="450" t="str">
        <f t="shared" si="0"/>
        <v/>
      </c>
    </row>
    <row r="20" spans="1:9" ht="20">
      <c r="A20" s="1967" t="s">
        <v>583</v>
      </c>
      <c r="B20" s="1968"/>
      <c r="C20" s="1969"/>
      <c r="D20" s="546">
        <f>SUM(D12:D19)</f>
        <v>0</v>
      </c>
      <c r="F20" s="1060"/>
      <c r="G20" s="1060"/>
      <c r="H20" s="1058" t="str">
        <f>IF(F20="","利用定員を入力してください!","")</f>
        <v>利用定員を入力してください!</v>
      </c>
    </row>
    <row r="22" spans="1:9" ht="16.25" customHeight="1">
      <c r="A22" s="421" t="s">
        <v>327</v>
      </c>
      <c r="F22" s="421" t="s">
        <v>281</v>
      </c>
      <c r="G22" s="749" t="s">
        <v>766</v>
      </c>
    </row>
    <row r="23" spans="1:9" ht="16.25" customHeight="1">
      <c r="A23" s="640" t="s">
        <v>292</v>
      </c>
      <c r="B23" s="493" t="s">
        <v>328</v>
      </c>
      <c r="C23" s="736">
        <f>初日在籍児童数!S32</f>
        <v>0</v>
      </c>
      <c r="F23" s="491" t="s">
        <v>230</v>
      </c>
      <c r="G23" s="492" t="s">
        <v>0</v>
      </c>
    </row>
    <row r="24" spans="1:9" ht="16.25" customHeight="1">
      <c r="A24" s="640" t="s">
        <v>293</v>
      </c>
      <c r="B24" s="493" t="s">
        <v>329</v>
      </c>
      <c r="C24" s="736">
        <f>B48</f>
        <v>0</v>
      </c>
      <c r="F24" s="748" t="s">
        <v>229</v>
      </c>
      <c r="G24" s="273"/>
    </row>
    <row r="25" spans="1:9" ht="16.25" customHeight="1">
      <c r="A25" s="640" t="s">
        <v>294</v>
      </c>
      <c r="B25" s="493" t="s">
        <v>330</v>
      </c>
      <c r="C25" s="1085">
        <v>293</v>
      </c>
      <c r="F25" s="659"/>
      <c r="G25" s="507"/>
    </row>
    <row r="26" spans="1:9" ht="16.25" customHeight="1">
      <c r="A26" s="640" t="s">
        <v>331</v>
      </c>
      <c r="B26" s="493" t="s">
        <v>339</v>
      </c>
      <c r="C26" s="1086">
        <f>ROUND(C24/C25,1)</f>
        <v>0</v>
      </c>
      <c r="D26" s="421" t="s">
        <v>340</v>
      </c>
      <c r="F26" s="659"/>
      <c r="G26" s="129"/>
    </row>
    <row r="27" spans="1:9" ht="16.25" customHeight="1">
      <c r="A27" s="640" t="s">
        <v>332</v>
      </c>
      <c r="B27" s="493" t="s">
        <v>341</v>
      </c>
      <c r="C27" s="1086">
        <f>ROUNDUP(C23+C26,1)</f>
        <v>0</v>
      </c>
      <c r="D27" s="421" t="s">
        <v>342</v>
      </c>
      <c r="F27" s="880" t="s">
        <v>201</v>
      </c>
      <c r="G27" s="493">
        <f>SUM(G24:G26)</f>
        <v>0</v>
      </c>
    </row>
    <row r="28" spans="1:9" ht="36">
      <c r="A28" s="640" t="s">
        <v>333</v>
      </c>
      <c r="B28" s="596" t="s">
        <v>1138</v>
      </c>
      <c r="C28" s="1226"/>
      <c r="F28" s="423" t="s">
        <v>557</v>
      </c>
      <c r="G28" s="453"/>
      <c r="H28" s="453"/>
    </row>
    <row r="29" spans="1:9" ht="16.25" customHeight="1">
      <c r="A29" s="640" t="s">
        <v>334</v>
      </c>
      <c r="B29" s="493" t="s">
        <v>343</v>
      </c>
      <c r="C29" s="483">
        <f>IF(ISERR(ROUND(C28*C26/C27,0)),0,ROUND(C28*C26/C27,0))</f>
        <v>0</v>
      </c>
      <c r="D29" s="421" t="s">
        <v>344</v>
      </c>
      <c r="F29" s="453" t="s">
        <v>816</v>
      </c>
      <c r="G29" s="453"/>
      <c r="H29" s="453"/>
    </row>
    <row r="30" spans="1:9" ht="36">
      <c r="A30" s="640" t="s">
        <v>335</v>
      </c>
      <c r="B30" s="596" t="s">
        <v>1139</v>
      </c>
      <c r="C30" s="1226"/>
      <c r="F30" s="1970" t="s">
        <v>809</v>
      </c>
      <c r="G30" s="1970"/>
      <c r="H30" s="1970"/>
    </row>
    <row r="31" spans="1:9">
      <c r="A31" s="640" t="s">
        <v>336</v>
      </c>
      <c r="B31" s="493" t="s">
        <v>345</v>
      </c>
      <c r="C31" s="483">
        <f>IF(ISERR(ROUND(C30*C26/C27,0)),0,ROUND(C30*C26/C27,0))</f>
        <v>0</v>
      </c>
      <c r="D31" s="421" t="s">
        <v>346</v>
      </c>
      <c r="F31" s="1970"/>
      <c r="G31" s="1970"/>
      <c r="H31" s="1970"/>
    </row>
    <row r="32" spans="1:9" ht="16.25" customHeight="1">
      <c r="A32" s="597" t="s">
        <v>337</v>
      </c>
      <c r="B32" s="598" t="s">
        <v>338</v>
      </c>
      <c r="C32" s="458">
        <f>C29+C31</f>
        <v>0</v>
      </c>
      <c r="D32" s="421" t="s">
        <v>347</v>
      </c>
    </row>
    <row r="34" spans="1:11" ht="14" customHeight="1">
      <c r="A34" s="599" t="s">
        <v>657</v>
      </c>
    </row>
    <row r="35" spans="1:11" ht="49.25" customHeight="1">
      <c r="A35" s="500"/>
      <c r="B35" s="600" t="s">
        <v>995</v>
      </c>
      <c r="C35" s="601" t="s">
        <v>730</v>
      </c>
      <c r="D35" s="601" t="s">
        <v>996</v>
      </c>
      <c r="E35" s="601" t="s">
        <v>731</v>
      </c>
      <c r="F35" s="601" t="s">
        <v>997</v>
      </c>
      <c r="G35" s="601" t="s">
        <v>732</v>
      </c>
      <c r="H35" s="602" t="s">
        <v>733</v>
      </c>
    </row>
    <row r="36" spans="1:11">
      <c r="A36" s="640" t="s">
        <v>45</v>
      </c>
      <c r="B36" s="945"/>
      <c r="C36" s="299">
        <f>B36*2200</f>
        <v>0</v>
      </c>
      <c r="D36" s="945"/>
      <c r="E36" s="299">
        <f>D36*200</f>
        <v>0</v>
      </c>
      <c r="F36" s="945"/>
      <c r="G36" s="299">
        <f>F36*400</f>
        <v>0</v>
      </c>
      <c r="H36" s="458">
        <f>C36+E36+G36</f>
        <v>0</v>
      </c>
    </row>
    <row r="37" spans="1:11">
      <c r="A37" s="640" t="s">
        <v>79</v>
      </c>
      <c r="B37" s="945"/>
      <c r="C37" s="299">
        <f t="shared" ref="C37:C47" si="1">B37*2200</f>
        <v>0</v>
      </c>
      <c r="D37" s="945"/>
      <c r="E37" s="299">
        <f t="shared" ref="E37:E47" si="2">D37*200</f>
        <v>0</v>
      </c>
      <c r="F37" s="945"/>
      <c r="G37" s="299">
        <f t="shared" ref="G37:G47" si="3">F37*400</f>
        <v>0</v>
      </c>
      <c r="H37" s="458">
        <f t="shared" ref="H37:H47" si="4">C37+E37+G37</f>
        <v>0</v>
      </c>
    </row>
    <row r="38" spans="1:11">
      <c r="A38" s="640" t="s">
        <v>80</v>
      </c>
      <c r="B38" s="945"/>
      <c r="C38" s="299">
        <f t="shared" si="1"/>
        <v>0</v>
      </c>
      <c r="D38" s="945"/>
      <c r="E38" s="299">
        <f t="shared" si="2"/>
        <v>0</v>
      </c>
      <c r="F38" s="945"/>
      <c r="G38" s="299">
        <f t="shared" si="3"/>
        <v>0</v>
      </c>
      <c r="H38" s="458">
        <f t="shared" si="4"/>
        <v>0</v>
      </c>
    </row>
    <row r="39" spans="1:11">
      <c r="A39" s="640" t="s">
        <v>81</v>
      </c>
      <c r="B39" s="945"/>
      <c r="C39" s="299">
        <f t="shared" si="1"/>
        <v>0</v>
      </c>
      <c r="D39" s="945"/>
      <c r="E39" s="299">
        <f t="shared" si="2"/>
        <v>0</v>
      </c>
      <c r="F39" s="945"/>
      <c r="G39" s="299">
        <f t="shared" si="3"/>
        <v>0</v>
      </c>
      <c r="H39" s="458">
        <f t="shared" si="4"/>
        <v>0</v>
      </c>
    </row>
    <row r="40" spans="1:11">
      <c r="A40" s="640" t="s">
        <v>82</v>
      </c>
      <c r="B40" s="945"/>
      <c r="C40" s="299">
        <f t="shared" si="1"/>
        <v>0</v>
      </c>
      <c r="D40" s="945"/>
      <c r="E40" s="299">
        <f t="shared" si="2"/>
        <v>0</v>
      </c>
      <c r="F40" s="945"/>
      <c r="G40" s="299">
        <f t="shared" si="3"/>
        <v>0</v>
      </c>
      <c r="H40" s="458">
        <f t="shared" si="4"/>
        <v>0</v>
      </c>
    </row>
    <row r="41" spans="1:11">
      <c r="A41" s="640" t="s">
        <v>83</v>
      </c>
      <c r="B41" s="945"/>
      <c r="C41" s="299">
        <f t="shared" si="1"/>
        <v>0</v>
      </c>
      <c r="D41" s="945"/>
      <c r="E41" s="299">
        <f t="shared" si="2"/>
        <v>0</v>
      </c>
      <c r="F41" s="945"/>
      <c r="G41" s="299">
        <f t="shared" si="3"/>
        <v>0</v>
      </c>
      <c r="H41" s="458">
        <f t="shared" si="4"/>
        <v>0</v>
      </c>
    </row>
    <row r="42" spans="1:11">
      <c r="A42" s="640" t="s">
        <v>76</v>
      </c>
      <c r="B42" s="725"/>
      <c r="C42" s="299">
        <f t="shared" si="1"/>
        <v>0</v>
      </c>
      <c r="D42" s="725"/>
      <c r="E42" s="299">
        <f t="shared" si="2"/>
        <v>0</v>
      </c>
      <c r="F42" s="725"/>
      <c r="G42" s="299">
        <f t="shared" si="3"/>
        <v>0</v>
      </c>
      <c r="H42" s="458">
        <f t="shared" si="4"/>
        <v>0</v>
      </c>
    </row>
    <row r="43" spans="1:11">
      <c r="A43" s="640" t="s">
        <v>84</v>
      </c>
      <c r="B43" s="725"/>
      <c r="C43" s="299">
        <f t="shared" si="1"/>
        <v>0</v>
      </c>
      <c r="D43" s="725"/>
      <c r="E43" s="299">
        <f t="shared" si="2"/>
        <v>0</v>
      </c>
      <c r="F43" s="725"/>
      <c r="G43" s="299">
        <f t="shared" si="3"/>
        <v>0</v>
      </c>
      <c r="H43" s="458">
        <f t="shared" si="4"/>
        <v>0</v>
      </c>
      <c r="J43" s="421" t="s">
        <v>656</v>
      </c>
    </row>
    <row r="44" spans="1:11">
      <c r="A44" s="640" t="s">
        <v>85</v>
      </c>
      <c r="B44" s="725"/>
      <c r="C44" s="299">
        <f t="shared" si="1"/>
        <v>0</v>
      </c>
      <c r="D44" s="725"/>
      <c r="E44" s="299">
        <f t="shared" si="2"/>
        <v>0</v>
      </c>
      <c r="F44" s="725"/>
      <c r="G44" s="299">
        <f t="shared" si="3"/>
        <v>0</v>
      </c>
      <c r="H44" s="458">
        <f t="shared" si="4"/>
        <v>0</v>
      </c>
      <c r="J44" s="880" t="s">
        <v>600</v>
      </c>
      <c r="K44" s="880" t="s">
        <v>608</v>
      </c>
    </row>
    <row r="45" spans="1:11">
      <c r="A45" s="640" t="s">
        <v>86</v>
      </c>
      <c r="B45" s="725"/>
      <c r="C45" s="299">
        <f t="shared" si="1"/>
        <v>0</v>
      </c>
      <c r="D45" s="725"/>
      <c r="E45" s="299">
        <f t="shared" si="2"/>
        <v>0</v>
      </c>
      <c r="F45" s="725"/>
      <c r="G45" s="299">
        <f t="shared" si="3"/>
        <v>0</v>
      </c>
      <c r="H45" s="458">
        <f t="shared" si="4"/>
        <v>0</v>
      </c>
      <c r="J45" s="519" t="s">
        <v>601</v>
      </c>
      <c r="K45" s="764">
        <v>2751000</v>
      </c>
    </row>
    <row r="46" spans="1:11">
      <c r="A46" s="640" t="s">
        <v>87</v>
      </c>
      <c r="B46" s="725"/>
      <c r="C46" s="299">
        <f t="shared" si="1"/>
        <v>0</v>
      </c>
      <c r="D46" s="725"/>
      <c r="E46" s="299">
        <f t="shared" si="2"/>
        <v>0</v>
      </c>
      <c r="F46" s="725"/>
      <c r="G46" s="299">
        <f t="shared" si="3"/>
        <v>0</v>
      </c>
      <c r="H46" s="458">
        <f t="shared" si="4"/>
        <v>0</v>
      </c>
      <c r="J46" s="519" t="s">
        <v>602</v>
      </c>
      <c r="K46" s="603">
        <v>3051000</v>
      </c>
    </row>
    <row r="47" spans="1:11">
      <c r="A47" s="640" t="s">
        <v>88</v>
      </c>
      <c r="B47" s="725"/>
      <c r="C47" s="299">
        <f t="shared" si="1"/>
        <v>0</v>
      </c>
      <c r="D47" s="725"/>
      <c r="E47" s="299">
        <f t="shared" si="2"/>
        <v>0</v>
      </c>
      <c r="F47" s="725"/>
      <c r="G47" s="299">
        <f t="shared" si="3"/>
        <v>0</v>
      </c>
      <c r="H47" s="458">
        <f t="shared" si="4"/>
        <v>0</v>
      </c>
      <c r="J47" s="519" t="s">
        <v>603</v>
      </c>
      <c r="K47" s="603">
        <v>3267000</v>
      </c>
    </row>
    <row r="48" spans="1:11">
      <c r="A48" s="640" t="s">
        <v>95</v>
      </c>
      <c r="B48" s="553">
        <f t="shared" ref="B48:G48" si="5">SUM(B36:B47)</f>
        <v>0</v>
      </c>
      <c r="C48" s="553">
        <f t="shared" si="5"/>
        <v>0</v>
      </c>
      <c r="D48" s="553">
        <f t="shared" si="5"/>
        <v>0</v>
      </c>
      <c r="E48" s="553">
        <f t="shared" si="5"/>
        <v>0</v>
      </c>
      <c r="F48" s="553">
        <f t="shared" si="5"/>
        <v>0</v>
      </c>
      <c r="G48" s="553">
        <f t="shared" si="5"/>
        <v>0</v>
      </c>
      <c r="H48" s="458">
        <f>SUM(H36:H47)</f>
        <v>0</v>
      </c>
      <c r="J48" s="519" t="s">
        <v>604</v>
      </c>
      <c r="K48" s="603">
        <v>4719000</v>
      </c>
    </row>
    <row r="49" spans="1:11">
      <c r="J49" s="519" t="s">
        <v>605</v>
      </c>
      <c r="K49" s="603">
        <v>6171000</v>
      </c>
    </row>
    <row r="50" spans="1:11" ht="36">
      <c r="A50" s="424" t="s">
        <v>815</v>
      </c>
      <c r="B50" s="880" t="s">
        <v>599</v>
      </c>
      <c r="D50" s="569"/>
      <c r="E50" s="1069"/>
      <c r="J50" s="519" t="s">
        <v>606</v>
      </c>
      <c r="K50" s="603">
        <v>7623000</v>
      </c>
    </row>
    <row r="51" spans="1:11" ht="20">
      <c r="A51" s="458">
        <f>B48</f>
        <v>0</v>
      </c>
      <c r="B51" s="458">
        <f>IF(A51&lt;300,K45,IF(AND(A51&gt;=300,A51&lt;900),K46,IF(AND(A51&gt;=900,A51&lt;1500),K47,IF(AND(A51&gt;=1500,A51&lt;2100),K48,IF(AND(A51&gt;=2100,A51&lt;2700),K49,IF(AND(A51&gt;=2700,A51&lt;3300),K50,IF(AND(A51&gt;=3300,A51&lt;3900),K51,0)))))))</f>
        <v>2751000</v>
      </c>
      <c r="D51" s="569"/>
      <c r="E51" s="569"/>
      <c r="F51" s="1058"/>
      <c r="J51" s="519" t="s">
        <v>607</v>
      </c>
      <c r="K51" s="603">
        <v>9075000</v>
      </c>
    </row>
    <row r="52" spans="1:11" ht="20">
      <c r="F52" s="1058"/>
    </row>
  </sheetData>
  <sheetProtection password="BF98" sheet="1" objects="1" scenarios="1"/>
  <mergeCells count="2">
    <mergeCell ref="A20:C20"/>
    <mergeCell ref="F30:H31"/>
  </mergeCells>
  <phoneticPr fontId="4"/>
  <conditionalFormatting sqref="C12:C19">
    <cfRule type="cellIs" dxfId="30" priority="26" operator="equal">
      <formula>""</formula>
    </cfRule>
    <cfRule type="cellIs" dxfId="29" priority="27" operator="notEqual">
      <formula>"一時（一）"</formula>
    </cfRule>
  </conditionalFormatting>
  <conditionalFormatting sqref="D36">
    <cfRule type="expression" dxfId="28" priority="24">
      <formula>$B$36&lt;$D$36</formula>
    </cfRule>
  </conditionalFormatting>
  <conditionalFormatting sqref="D37">
    <cfRule type="expression" dxfId="27" priority="23">
      <formula>$B$37&lt;$D$37</formula>
    </cfRule>
  </conditionalFormatting>
  <conditionalFormatting sqref="D38">
    <cfRule type="expression" dxfId="26" priority="22">
      <formula>$B$38&lt;$D$38</formula>
    </cfRule>
  </conditionalFormatting>
  <conditionalFormatting sqref="D39">
    <cfRule type="expression" dxfId="25" priority="21">
      <formula>$B$39&lt;$D$39</formula>
    </cfRule>
  </conditionalFormatting>
  <conditionalFormatting sqref="D40">
    <cfRule type="expression" dxfId="24" priority="20">
      <formula>$B$40&lt;$D$40</formula>
    </cfRule>
  </conditionalFormatting>
  <conditionalFormatting sqref="D41">
    <cfRule type="expression" dxfId="23" priority="19">
      <formula>$B$41&lt;$D$41</formula>
    </cfRule>
  </conditionalFormatting>
  <conditionalFormatting sqref="D42">
    <cfRule type="expression" dxfId="22" priority="18">
      <formula>$B$42&lt;$D$42</formula>
    </cfRule>
  </conditionalFormatting>
  <conditionalFormatting sqref="D43">
    <cfRule type="expression" dxfId="21" priority="17">
      <formula>$B$43&lt;$D$43</formula>
    </cfRule>
  </conditionalFormatting>
  <conditionalFormatting sqref="D44">
    <cfRule type="expression" dxfId="20" priority="16">
      <formula>$B$44&lt;$D$44</formula>
    </cfRule>
  </conditionalFormatting>
  <conditionalFormatting sqref="D45">
    <cfRule type="expression" dxfId="19" priority="15">
      <formula>$B$45&lt;$D$45</formula>
    </cfRule>
  </conditionalFormatting>
  <conditionalFormatting sqref="D46">
    <cfRule type="expression" dxfId="18" priority="14">
      <formula>$B$46&lt;$D$46</formula>
    </cfRule>
  </conditionalFormatting>
  <conditionalFormatting sqref="D47">
    <cfRule type="expression" dxfId="17" priority="13">
      <formula>$B$47&lt;$D$47</formula>
    </cfRule>
  </conditionalFormatting>
  <conditionalFormatting sqref="F36">
    <cfRule type="expression" dxfId="16" priority="12">
      <formula>$B$36&lt;$F$36</formula>
    </cfRule>
  </conditionalFormatting>
  <conditionalFormatting sqref="F37">
    <cfRule type="expression" dxfId="15" priority="11">
      <formula>$B$37&lt;$F$37</formula>
    </cfRule>
  </conditionalFormatting>
  <conditionalFormatting sqref="F38">
    <cfRule type="expression" dxfId="14" priority="10">
      <formula>$B$38&lt;$F$38</formula>
    </cfRule>
  </conditionalFormatting>
  <conditionalFormatting sqref="F39">
    <cfRule type="expression" dxfId="13" priority="9">
      <formula>$B$39&lt;$F$39</formula>
    </cfRule>
  </conditionalFormatting>
  <conditionalFormatting sqref="F40">
    <cfRule type="expression" dxfId="12" priority="8">
      <formula>$B$40&lt;$F$40</formula>
    </cfRule>
  </conditionalFormatting>
  <conditionalFormatting sqref="F41">
    <cfRule type="expression" dxfId="11" priority="7">
      <formula>$B$41&lt;$F$41</formula>
    </cfRule>
  </conditionalFormatting>
  <conditionalFormatting sqref="F42">
    <cfRule type="expression" dxfId="10" priority="6">
      <formula>$B$42&lt;$F$42</formula>
    </cfRule>
  </conditionalFormatting>
  <conditionalFormatting sqref="F43">
    <cfRule type="expression" dxfId="9" priority="5">
      <formula>$B$43&lt;$F$43</formula>
    </cfRule>
  </conditionalFormatting>
  <conditionalFormatting sqref="F44">
    <cfRule type="expression" dxfId="8" priority="4">
      <formula>$B$44&lt;$F$44</formula>
    </cfRule>
  </conditionalFormatting>
  <conditionalFormatting sqref="F45">
    <cfRule type="expression" dxfId="7" priority="3">
      <formula>$B$45&lt;$F$45</formula>
    </cfRule>
  </conditionalFormatting>
  <conditionalFormatting sqref="F46">
    <cfRule type="expression" dxfId="6" priority="2">
      <formula>$B$46&lt;$F$46</formula>
    </cfRule>
  </conditionalFormatting>
  <conditionalFormatting sqref="F47">
    <cfRule type="expression" dxfId="5" priority="1">
      <formula>$B$47&lt;$F$47</formula>
    </cfRule>
  </conditionalFormatting>
  <pageMargins left="0.70866141732283472" right="0.70866141732283472" top="0.74803149606299213" bottom="0.74803149606299213" header="0.31496062992125984" footer="0.31496062992125984"/>
  <pageSetup paperSize="9" scale="67" orientation="portrait" r:id="rId1"/>
  <headerFooter>
    <oddHeader>&amp;R&amp;D　&amp;T</oddHeader>
  </headerFooter>
  <drawing r:id="rId2"/>
  <legacyDrawing r:id="rId3"/>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dimension ref="A1:I56"/>
  <sheetViews>
    <sheetView view="pageBreakPreview" topLeftCell="A31" zoomScaleNormal="100" zoomScaleSheetLayoutView="100" workbookViewId="0">
      <selection activeCell="C8" sqref="C8"/>
    </sheetView>
  </sheetViews>
  <sheetFormatPr defaultColWidth="8.90625" defaultRowHeight="18"/>
  <cols>
    <col min="1" max="1" width="15.6328125" style="421" customWidth="1"/>
    <col min="2" max="2" width="17.6328125" style="421" customWidth="1"/>
    <col min="3" max="3" width="23.08984375" style="421" customWidth="1"/>
    <col min="4" max="5" width="15.6328125" style="421" customWidth="1"/>
    <col min="6" max="6" width="20.36328125" style="421" customWidth="1"/>
    <col min="7" max="7" width="13.453125" style="421" customWidth="1"/>
    <col min="8" max="8" width="15.1796875" style="421" customWidth="1"/>
    <col min="9" max="11" width="13.453125" style="421" customWidth="1"/>
    <col min="12" max="16384" width="8.90625" style="421"/>
  </cols>
  <sheetData>
    <row r="1" spans="1:9">
      <c r="H1" s="437" t="str">
        <f>"【施設名】"&amp;基本情報!$C$3</f>
        <v>【施設名】</v>
      </c>
    </row>
    <row r="2" spans="1:9" ht="20.5" thickBot="1">
      <c r="A2" s="575" t="s">
        <v>211</v>
      </c>
    </row>
    <row r="3" spans="1:9" ht="36">
      <c r="A3" s="439" t="s">
        <v>275</v>
      </c>
      <c r="B3" s="522" t="s">
        <v>912</v>
      </c>
      <c r="C3" s="522" t="s">
        <v>977</v>
      </c>
      <c r="D3" s="522" t="s">
        <v>660</v>
      </c>
      <c r="E3" s="523" t="s">
        <v>558</v>
      </c>
      <c r="F3" s="442" t="s">
        <v>559</v>
      </c>
    </row>
    <row r="4" spans="1:9" ht="95" customHeight="1">
      <c r="A4" s="443" t="s">
        <v>623</v>
      </c>
      <c r="B4" s="458">
        <f>F49</f>
        <v>0</v>
      </c>
      <c r="C4" s="458">
        <f>G49</f>
        <v>0</v>
      </c>
      <c r="D4" s="458">
        <f>B4-C4</f>
        <v>0</v>
      </c>
      <c r="E4" s="509">
        <f>IF(C12="×",0,D19)</f>
        <v>0</v>
      </c>
      <c r="F4" s="510">
        <f>IF(D4&lt;0,0,MIN(D4:E4))</f>
        <v>0</v>
      </c>
    </row>
    <row r="5" spans="1:9" ht="30.65" customHeight="1">
      <c r="A5" s="508" t="s">
        <v>355</v>
      </c>
      <c r="B5" s="458">
        <f>D56</f>
        <v>0</v>
      </c>
      <c r="C5" s="459"/>
      <c r="D5" s="458">
        <f>B5-C5</f>
        <v>0</v>
      </c>
      <c r="E5" s="509">
        <f>IF(C12="×",0,F17)</f>
        <v>0</v>
      </c>
      <c r="F5" s="510">
        <f>MIN(D5:E5)</f>
        <v>0</v>
      </c>
    </row>
    <row r="6" spans="1:9" ht="18.5" thickBot="1">
      <c r="A6" s="447" t="s">
        <v>201</v>
      </c>
      <c r="B6" s="465">
        <f>SUM(B4:B5)</f>
        <v>0</v>
      </c>
      <c r="C6" s="465">
        <f t="shared" ref="C6:F6" si="0">SUM(C4:C5)</f>
        <v>0</v>
      </c>
      <c r="D6" s="465">
        <f t="shared" si="0"/>
        <v>0</v>
      </c>
      <c r="E6" s="466">
        <f t="shared" si="0"/>
        <v>0</v>
      </c>
      <c r="F6" s="467">
        <f t="shared" si="0"/>
        <v>0</v>
      </c>
    </row>
    <row r="7" spans="1:9">
      <c r="A7" s="512"/>
      <c r="B7" s="513"/>
      <c r="C7" s="513"/>
      <c r="D7" s="513"/>
      <c r="E7" s="513"/>
      <c r="F7" s="513"/>
    </row>
    <row r="8" spans="1:9">
      <c r="A8" s="514" t="s">
        <v>659</v>
      </c>
      <c r="B8" s="513"/>
      <c r="C8" s="513"/>
      <c r="D8" s="513"/>
      <c r="E8" s="513"/>
      <c r="F8" s="513"/>
    </row>
    <row r="9" spans="1:9" ht="33">
      <c r="A9" s="341" t="s">
        <v>622</v>
      </c>
      <c r="B9" s="341" t="s">
        <v>615</v>
      </c>
      <c r="C9" s="604" t="s">
        <v>616</v>
      </c>
      <c r="D9" s="604" t="s">
        <v>617</v>
      </c>
      <c r="E9" s="605" t="s">
        <v>618</v>
      </c>
      <c r="F9" s="605" t="s">
        <v>619</v>
      </c>
      <c r="G9" s="605" t="s">
        <v>620</v>
      </c>
      <c r="H9" s="605" t="s">
        <v>621</v>
      </c>
    </row>
    <row r="10" spans="1:9">
      <c r="A10" s="417">
        <f t="shared" ref="A10:H10" si="1">COUNTIF($B$24:$B$48,A9)</f>
        <v>0</v>
      </c>
      <c r="B10" s="417">
        <f t="shared" si="1"/>
        <v>0</v>
      </c>
      <c r="C10" s="417">
        <f t="shared" si="1"/>
        <v>0</v>
      </c>
      <c r="D10" s="417">
        <f t="shared" si="1"/>
        <v>0</v>
      </c>
      <c r="E10" s="417">
        <f t="shared" si="1"/>
        <v>0</v>
      </c>
      <c r="F10" s="417">
        <f t="shared" si="1"/>
        <v>0</v>
      </c>
      <c r="G10" s="417">
        <f t="shared" si="1"/>
        <v>0</v>
      </c>
      <c r="H10" s="417">
        <f t="shared" si="1"/>
        <v>0</v>
      </c>
    </row>
    <row r="11" spans="1:9" ht="18.5" thickBot="1">
      <c r="A11" s="337"/>
      <c r="B11" s="337"/>
      <c r="C11" s="337"/>
      <c r="D11" s="337"/>
      <c r="E11" s="337"/>
      <c r="F11" s="337"/>
      <c r="G11" s="337"/>
      <c r="H11" s="337"/>
      <c r="I11" s="588"/>
    </row>
    <row r="12" spans="1:9" ht="24" customHeight="1" thickBot="1">
      <c r="A12" s="1971" t="s">
        <v>624</v>
      </c>
      <c r="B12" s="1972"/>
      <c r="C12" s="606" t="str">
        <f>IF(COUNTIF($A$10:$H$10,"&lt;&gt;0")&gt;=2,"○","×")</f>
        <v>×</v>
      </c>
      <c r="D12" s="342"/>
      <c r="E12" s="337"/>
      <c r="F12" s="337"/>
      <c r="G12" s="337"/>
      <c r="H12" s="337"/>
      <c r="I12" s="588"/>
    </row>
    <row r="14" spans="1:9">
      <c r="A14" s="421" t="s">
        <v>611</v>
      </c>
    </row>
    <row r="15" spans="1:9">
      <c r="A15" s="421" t="s">
        <v>623</v>
      </c>
      <c r="F15" s="421" t="s">
        <v>355</v>
      </c>
    </row>
    <row r="16" spans="1:9">
      <c r="A16" s="1932" t="s">
        <v>358</v>
      </c>
      <c r="B16" s="1932"/>
      <c r="C16" s="1932"/>
      <c r="D16" s="1932"/>
      <c r="F16" s="1973" t="s">
        <v>239</v>
      </c>
      <c r="G16" s="1973"/>
    </row>
    <row r="17" spans="1:8">
      <c r="A17" s="1975">
        <f>基本情報!C4</f>
        <v>0</v>
      </c>
      <c r="B17" s="1975"/>
      <c r="C17" s="1975"/>
      <c r="D17" s="1975"/>
      <c r="F17" s="1974">
        <v>1300000</v>
      </c>
      <c r="G17" s="1974"/>
    </row>
    <row r="18" spans="1:8">
      <c r="A18" s="1976" t="s">
        <v>262</v>
      </c>
      <c r="B18" s="1976"/>
      <c r="C18" s="271" t="s">
        <v>255</v>
      </c>
      <c r="D18" s="882" t="s">
        <v>239</v>
      </c>
    </row>
    <row r="19" spans="1:8">
      <c r="A19" s="1977">
        <f>IF(A17="認定こども園",500,IF(A17="保育所",1000,IF(A17="私立幼稚園",1000,IF(A17="小規模保育事業A",1000,IF(A17="事業所内保育事業（定員20人以上）",1000,0)))))</f>
        <v>0</v>
      </c>
      <c r="B19" s="1977"/>
      <c r="C19" s="684">
        <f>初日在籍児童数!S32</f>
        <v>0</v>
      </c>
      <c r="D19" s="684">
        <f>A19*C19</f>
        <v>0</v>
      </c>
    </row>
    <row r="20" spans="1:8">
      <c r="A20" s="337"/>
      <c r="B20" s="337"/>
      <c r="C20" s="401"/>
      <c r="D20" s="401"/>
    </row>
    <row r="21" spans="1:8">
      <c r="A21" s="421" t="s">
        <v>496</v>
      </c>
    </row>
    <row r="22" spans="1:8">
      <c r="A22" s="421" t="s">
        <v>623</v>
      </c>
    </row>
    <row r="23" spans="1:8" ht="36">
      <c r="A23" s="558" t="s">
        <v>892</v>
      </c>
      <c r="B23" s="355" t="s">
        <v>614</v>
      </c>
      <c r="C23" s="558" t="s">
        <v>658</v>
      </c>
      <c r="D23" s="558" t="s">
        <v>772</v>
      </c>
      <c r="E23" s="1059" t="s">
        <v>192</v>
      </c>
      <c r="F23" s="558" t="s">
        <v>988</v>
      </c>
      <c r="G23" s="558" t="s">
        <v>987</v>
      </c>
      <c r="H23" s="607"/>
    </row>
    <row r="24" spans="1:8">
      <c r="A24" s="272">
        <v>1</v>
      </c>
      <c r="B24" s="338"/>
      <c r="C24" s="339"/>
      <c r="D24" s="339"/>
      <c r="E24" s="657"/>
      <c r="F24" s="732"/>
      <c r="G24" s="732"/>
      <c r="H24" s="283"/>
    </row>
    <row r="25" spans="1:8">
      <c r="A25" s="272">
        <v>2</v>
      </c>
      <c r="B25" s="338"/>
      <c r="C25" s="339"/>
      <c r="D25" s="339"/>
      <c r="E25" s="657"/>
      <c r="F25" s="633"/>
      <c r="G25" s="633"/>
      <c r="H25" s="283"/>
    </row>
    <row r="26" spans="1:8">
      <c r="A26" s="272">
        <v>3</v>
      </c>
      <c r="B26" s="338"/>
      <c r="C26" s="339"/>
      <c r="D26" s="339"/>
      <c r="E26" s="657"/>
      <c r="F26" s="732"/>
      <c r="G26" s="732"/>
      <c r="H26" s="283"/>
    </row>
    <row r="27" spans="1:8">
      <c r="A27" s="272">
        <v>4</v>
      </c>
      <c r="B27" s="338"/>
      <c r="C27" s="339"/>
      <c r="D27" s="339"/>
      <c r="E27" s="657"/>
      <c r="F27" s="633"/>
      <c r="G27" s="633"/>
      <c r="H27" s="283"/>
    </row>
    <row r="28" spans="1:8">
      <c r="A28" s="272">
        <v>5</v>
      </c>
      <c r="B28" s="338"/>
      <c r="C28" s="339"/>
      <c r="D28" s="339"/>
      <c r="E28" s="657"/>
      <c r="F28" s="732"/>
      <c r="G28" s="732"/>
      <c r="H28" s="283"/>
    </row>
    <row r="29" spans="1:8">
      <c r="A29" s="272">
        <v>6</v>
      </c>
      <c r="B29" s="338"/>
      <c r="C29" s="339"/>
      <c r="D29" s="339"/>
      <c r="E29" s="657"/>
      <c r="F29" s="633"/>
      <c r="G29" s="633"/>
      <c r="H29" s="283"/>
    </row>
    <row r="30" spans="1:8">
      <c r="A30" s="272">
        <v>7</v>
      </c>
      <c r="B30" s="338"/>
      <c r="C30" s="339"/>
      <c r="D30" s="339"/>
      <c r="E30" s="657"/>
      <c r="F30" s="732"/>
      <c r="G30" s="732"/>
      <c r="H30" s="283"/>
    </row>
    <row r="31" spans="1:8">
      <c r="A31" s="272">
        <v>8</v>
      </c>
      <c r="B31" s="338"/>
      <c r="C31" s="339"/>
      <c r="D31" s="339"/>
      <c r="E31" s="657"/>
      <c r="F31" s="633"/>
      <c r="G31" s="633"/>
      <c r="H31" s="283"/>
    </row>
    <row r="32" spans="1:8">
      <c r="A32" s="272">
        <v>9</v>
      </c>
      <c r="B32" s="338"/>
      <c r="C32" s="339"/>
      <c r="D32" s="339"/>
      <c r="E32" s="657"/>
      <c r="F32" s="732"/>
      <c r="G32" s="732"/>
      <c r="H32" s="283"/>
    </row>
    <row r="33" spans="1:8">
      <c r="A33" s="272">
        <v>10</v>
      </c>
      <c r="B33" s="338"/>
      <c r="C33" s="339"/>
      <c r="D33" s="339"/>
      <c r="E33" s="657"/>
      <c r="F33" s="633"/>
      <c r="G33" s="633"/>
      <c r="H33" s="283"/>
    </row>
    <row r="34" spans="1:8">
      <c r="A34" s="272">
        <v>11</v>
      </c>
      <c r="B34" s="338"/>
      <c r="C34" s="339"/>
      <c r="D34" s="339"/>
      <c r="E34" s="657"/>
      <c r="F34" s="732"/>
      <c r="G34" s="732"/>
      <c r="H34" s="608"/>
    </row>
    <row r="35" spans="1:8">
      <c r="A35" s="272">
        <v>12</v>
      </c>
      <c r="B35" s="338"/>
      <c r="C35" s="339"/>
      <c r="D35" s="339"/>
      <c r="E35" s="657"/>
      <c r="F35" s="633"/>
      <c r="G35" s="633"/>
      <c r="H35" s="609"/>
    </row>
    <row r="36" spans="1:8">
      <c r="A36" s="272">
        <v>13</v>
      </c>
      <c r="B36" s="338"/>
      <c r="C36" s="339"/>
      <c r="D36" s="339"/>
      <c r="E36" s="657"/>
      <c r="F36" s="732"/>
      <c r="G36" s="732"/>
      <c r="H36" s="609"/>
    </row>
    <row r="37" spans="1:8">
      <c r="A37" s="272">
        <v>14</v>
      </c>
      <c r="B37" s="338"/>
      <c r="C37" s="339"/>
      <c r="D37" s="339"/>
      <c r="E37" s="657"/>
      <c r="F37" s="633"/>
      <c r="G37" s="633"/>
      <c r="H37" s="609"/>
    </row>
    <row r="38" spans="1:8">
      <c r="A38" s="272">
        <v>15</v>
      </c>
      <c r="B38" s="338"/>
      <c r="C38" s="339"/>
      <c r="D38" s="339"/>
      <c r="E38" s="657"/>
      <c r="F38" s="732"/>
      <c r="G38" s="732"/>
      <c r="H38" s="609"/>
    </row>
    <row r="39" spans="1:8">
      <c r="A39" s="272">
        <v>16</v>
      </c>
      <c r="B39" s="338"/>
      <c r="C39" s="339"/>
      <c r="D39" s="339"/>
      <c r="E39" s="657"/>
      <c r="F39" s="633"/>
      <c r="G39" s="633"/>
      <c r="H39" s="609"/>
    </row>
    <row r="40" spans="1:8">
      <c r="A40" s="272">
        <v>17</v>
      </c>
      <c r="B40" s="338"/>
      <c r="C40" s="339"/>
      <c r="D40" s="339"/>
      <c r="E40" s="657"/>
      <c r="F40" s="732"/>
      <c r="G40" s="732"/>
      <c r="H40" s="609"/>
    </row>
    <row r="41" spans="1:8">
      <c r="A41" s="272">
        <v>18</v>
      </c>
      <c r="B41" s="338"/>
      <c r="C41" s="339"/>
      <c r="D41" s="339"/>
      <c r="E41" s="657"/>
      <c r="F41" s="633"/>
      <c r="G41" s="633"/>
      <c r="H41" s="609"/>
    </row>
    <row r="42" spans="1:8">
      <c r="A42" s="272">
        <v>19</v>
      </c>
      <c r="B42" s="338"/>
      <c r="C42" s="339"/>
      <c r="D42" s="339"/>
      <c r="E42" s="657"/>
      <c r="F42" s="732"/>
      <c r="G42" s="732"/>
      <c r="H42" s="609"/>
    </row>
    <row r="43" spans="1:8">
      <c r="A43" s="272">
        <v>20</v>
      </c>
      <c r="B43" s="338"/>
      <c r="C43" s="339"/>
      <c r="D43" s="339"/>
      <c r="E43" s="657"/>
      <c r="F43" s="633"/>
      <c r="G43" s="633"/>
      <c r="H43" s="609"/>
    </row>
    <row r="44" spans="1:8">
      <c r="A44" s="272">
        <v>21</v>
      </c>
      <c r="B44" s="338"/>
      <c r="C44" s="339"/>
      <c r="D44" s="339"/>
      <c r="E44" s="657"/>
      <c r="F44" s="732"/>
      <c r="G44" s="732"/>
    </row>
    <row r="45" spans="1:8">
      <c r="A45" s="272">
        <v>22</v>
      </c>
      <c r="B45" s="338"/>
      <c r="C45" s="339"/>
      <c r="D45" s="339"/>
      <c r="E45" s="657"/>
      <c r="F45" s="732"/>
      <c r="G45" s="732"/>
    </row>
    <row r="46" spans="1:8">
      <c r="A46" s="272">
        <v>23</v>
      </c>
      <c r="B46" s="338"/>
      <c r="C46" s="339"/>
      <c r="D46" s="339"/>
      <c r="E46" s="657"/>
      <c r="F46" s="732"/>
      <c r="G46" s="732"/>
    </row>
    <row r="47" spans="1:8">
      <c r="A47" s="272">
        <v>24</v>
      </c>
      <c r="B47" s="338"/>
      <c r="C47" s="339"/>
      <c r="D47" s="339"/>
      <c r="E47" s="657"/>
      <c r="F47" s="732"/>
      <c r="G47" s="732"/>
    </row>
    <row r="48" spans="1:8">
      <c r="A48" s="272">
        <v>25</v>
      </c>
      <c r="B48" s="338"/>
      <c r="C48" s="339"/>
      <c r="D48" s="339"/>
      <c r="E48" s="657"/>
      <c r="F48" s="732"/>
      <c r="G48" s="732"/>
    </row>
    <row r="49" spans="1:9">
      <c r="A49" s="1978" t="s">
        <v>770</v>
      </c>
      <c r="B49" s="1979"/>
      <c r="C49" s="1979"/>
      <c r="D49" s="1979"/>
      <c r="E49" s="1980"/>
      <c r="F49" s="736">
        <f>SUM(F24:F48)</f>
        <v>0</v>
      </c>
      <c r="G49" s="736">
        <f>SUM(G24:G48)</f>
        <v>0</v>
      </c>
    </row>
    <row r="51" spans="1:9">
      <c r="A51" s="421" t="s">
        <v>355</v>
      </c>
    </row>
    <row r="52" spans="1:9">
      <c r="A52" s="875" t="s">
        <v>499</v>
      </c>
      <c r="B52" s="873" t="s">
        <v>245</v>
      </c>
      <c r="C52" s="881" t="s">
        <v>228</v>
      </c>
      <c r="D52" s="881" t="s">
        <v>246</v>
      </c>
      <c r="I52" s="415" t="s">
        <v>717</v>
      </c>
    </row>
    <row r="53" spans="1:9">
      <c r="A53" s="270"/>
      <c r="B53" s="882" t="str">
        <f>IF(A53="","",VLOOKUP(A53,給与!$A:$AC,2,FALSE))</f>
        <v/>
      </c>
      <c r="C53" s="399" t="str">
        <f>IF(A53="","",VLOOKUP(A53,給与!$A:$AC,3,FALSE))</f>
        <v/>
      </c>
      <c r="D53" s="561" t="str">
        <f>IF(A53="","",VLOOKUP(A53,給与!$A$8:$AD$127,30,FALSE))</f>
        <v/>
      </c>
      <c r="I53" s="450" t="str">
        <f>IF(A53="","",IF(C53="地域","","エラー！担当業務「地域」の職員を配置してください！"))</f>
        <v/>
      </c>
    </row>
    <row r="54" spans="1:9">
      <c r="A54" s="270"/>
      <c r="B54" s="882" t="str">
        <f>IF(A54="","",VLOOKUP(A54,給与!$A:$AC,2,FALSE))</f>
        <v/>
      </c>
      <c r="C54" s="399" t="str">
        <f>IF(A54="","",VLOOKUP(A54,給与!$A:$AC,3,FALSE))</f>
        <v/>
      </c>
      <c r="D54" s="561" t="str">
        <f>IF(A54="","",VLOOKUP(A54,給与!$A$8:$AD$127,30,FALSE))</f>
        <v/>
      </c>
      <c r="I54" s="450" t="str">
        <f t="shared" ref="I54:I55" si="2">IF(A54="","",IF(C54="地域","","エラー！担当業務「地域」の職員を配置してください！"))</f>
        <v/>
      </c>
    </row>
    <row r="55" spans="1:9">
      <c r="A55" s="270"/>
      <c r="B55" s="882" t="str">
        <f>IF(A55="","",VLOOKUP(A55,給与!$A:$AC,2,FALSE))</f>
        <v/>
      </c>
      <c r="C55" s="399" t="str">
        <f>IF(A55="","",VLOOKUP(A55,給与!$A:$AC,3,FALSE))</f>
        <v/>
      </c>
      <c r="D55" s="561" t="str">
        <f>IF(A55="","",VLOOKUP(A55,給与!$A$8:$AD$127,30,FALSE))</f>
        <v/>
      </c>
      <c r="I55" s="450" t="str">
        <f t="shared" si="2"/>
        <v/>
      </c>
    </row>
    <row r="56" spans="1:9">
      <c r="A56" s="1936" t="s">
        <v>583</v>
      </c>
      <c r="B56" s="1937"/>
      <c r="C56" s="1938"/>
      <c r="D56" s="561">
        <f>SUM(D53:E55)</f>
        <v>0</v>
      </c>
    </row>
  </sheetData>
  <sheetProtection password="BF98" sheet="1" objects="1" scenarios="1"/>
  <mergeCells count="9">
    <mergeCell ref="A56:C56"/>
    <mergeCell ref="A12:B12"/>
    <mergeCell ref="F16:G16"/>
    <mergeCell ref="F17:G17"/>
    <mergeCell ref="A16:D16"/>
    <mergeCell ref="A17:D17"/>
    <mergeCell ref="A18:B18"/>
    <mergeCell ref="A19:B19"/>
    <mergeCell ref="A49:E49"/>
  </mergeCells>
  <phoneticPr fontId="4"/>
  <conditionalFormatting sqref="C53:C55">
    <cfRule type="cellIs" dxfId="4" priority="1" operator="equal">
      <formula>""</formula>
    </cfRule>
    <cfRule type="cellIs" dxfId="3" priority="2" operator="notEqual">
      <formula>"地域"</formula>
    </cfRule>
  </conditionalFormatting>
  <dataValidations count="1">
    <dataValidation type="list" allowBlank="1" showInputMessage="1" showErrorMessage="1" sqref="B24:B48">
      <formula1>"世代間交流等事業,異年齢児交流等事業,育児講座・育児と仕事両立支援事業,育児・教育相談,グループ交流事業,未就園児の親子の遊び場,親学習プログラム,未就園児の親のための学び場講座"</formula1>
    </dataValidation>
  </dataValidations>
  <pageMargins left="0.70866141732283472" right="0.70866141732283472" top="0.74803149606299213" bottom="0.74803149606299213" header="0.31496062992125984" footer="0.31496062992125984"/>
  <pageSetup paperSize="9" scale="65" orientation="portrait" verticalDpi="1200" r:id="rId1"/>
  <headerFooter>
    <oddHeader>&amp;R&amp;D　&amp;T</oddHeader>
  </headerFooter>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1:E13"/>
  <sheetViews>
    <sheetView view="pageBreakPreview" zoomScaleNormal="100" zoomScaleSheetLayoutView="100" workbookViewId="0">
      <selection activeCell="B9" sqref="B9"/>
    </sheetView>
  </sheetViews>
  <sheetFormatPr defaultColWidth="8.90625" defaultRowHeight="18"/>
  <cols>
    <col min="1" max="4" width="17.6328125" style="421" customWidth="1"/>
    <col min="5" max="5" width="4.453125" style="421" customWidth="1"/>
    <col min="6" max="16384" width="8.90625" style="421"/>
  </cols>
  <sheetData>
    <row r="1" spans="1:5">
      <c r="E1" s="437" t="str">
        <f>"【施設名】"&amp;基本情報!$C$3</f>
        <v>【施設名】</v>
      </c>
    </row>
    <row r="2" spans="1:5" ht="20.5" thickBot="1">
      <c r="A2" s="575" t="s">
        <v>212</v>
      </c>
    </row>
    <row r="3" spans="1:5" ht="54">
      <c r="A3" s="439" t="s">
        <v>275</v>
      </c>
      <c r="B3" s="522" t="s">
        <v>979</v>
      </c>
      <c r="C3" s="523" t="s">
        <v>631</v>
      </c>
      <c r="D3" s="442" t="s">
        <v>642</v>
      </c>
    </row>
    <row r="4" spans="1:5">
      <c r="A4" s="443" t="s">
        <v>361</v>
      </c>
      <c r="B4" s="458">
        <f>A9</f>
        <v>0</v>
      </c>
      <c r="C4" s="509">
        <f>C13</f>
        <v>0</v>
      </c>
      <c r="D4" s="510">
        <f>MIN(B4,C4)</f>
        <v>0</v>
      </c>
    </row>
    <row r="5" spans="1:5" ht="18.5" thickBot="1">
      <c r="A5" s="447" t="s">
        <v>201</v>
      </c>
      <c r="B5" s="465">
        <f>SUM(B4:B4)</f>
        <v>0</v>
      </c>
      <c r="C5" s="466">
        <f>SUM(C4:C4)</f>
        <v>0</v>
      </c>
      <c r="D5" s="467">
        <f>SUM(D4:D4)</f>
        <v>0</v>
      </c>
    </row>
    <row r="7" spans="1:5">
      <c r="A7" s="421" t="s">
        <v>609</v>
      </c>
    </row>
    <row r="8" spans="1:5">
      <c r="A8" s="875" t="s">
        <v>988</v>
      </c>
      <c r="B8" s="278"/>
      <c r="C8" s="287"/>
      <c r="D8" s="287"/>
    </row>
    <row r="9" spans="1:5">
      <c r="A9" s="679"/>
      <c r="B9" s="278"/>
      <c r="C9" s="287"/>
      <c r="D9" s="287"/>
    </row>
    <row r="10" spans="1:5">
      <c r="A10" s="289"/>
      <c r="B10" s="289"/>
      <c r="C10" s="287"/>
      <c r="D10" s="287"/>
    </row>
    <row r="11" spans="1:5">
      <c r="A11" s="583" t="s">
        <v>610</v>
      </c>
      <c r="B11" s="287"/>
      <c r="C11" s="287"/>
      <c r="D11" s="287"/>
    </row>
    <row r="12" spans="1:5" ht="30.65" customHeight="1">
      <c r="A12" s="886" t="s">
        <v>360</v>
      </c>
      <c r="B12" s="875" t="s">
        <v>239</v>
      </c>
      <c r="C12" s="886" t="s">
        <v>625</v>
      </c>
      <c r="D12" s="288"/>
    </row>
    <row r="13" spans="1:5">
      <c r="A13" s="624"/>
      <c r="B13" s="274">
        <v>3000</v>
      </c>
      <c r="C13" s="541">
        <f>A13*B13*3</f>
        <v>0</v>
      </c>
      <c r="D13" s="283"/>
    </row>
  </sheetData>
  <sheetProtection password="BF98" sheet="1" objects="1" scenarios="1"/>
  <phoneticPr fontId="4"/>
  <conditionalFormatting sqref="A8:D13">
    <cfRule type="expression" priority="1">
      <formula>CELL("protect",A8)=1</formula>
    </cfRule>
  </conditionalFormatting>
  <pageMargins left="0.70866141732283472" right="0.70866141732283472" top="0.74803149606299213" bottom="0.74803149606299213" header="0.31496062992125984" footer="0.31496062992125984"/>
  <pageSetup paperSize="9" orientation="portrait" r:id="rId1"/>
  <headerFooter>
    <oddHeader>&amp;R&amp;D　&amp;T</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E29"/>
  <sheetViews>
    <sheetView workbookViewId="0">
      <selection activeCell="C10" sqref="C10"/>
    </sheetView>
  </sheetViews>
  <sheetFormatPr defaultColWidth="8.90625" defaultRowHeight="18"/>
  <cols>
    <col min="1" max="1" width="3.90625" style="455" customWidth="1"/>
    <col min="2" max="2" width="28.81640625" style="455" customWidth="1"/>
    <col min="3" max="3" width="18" style="455" customWidth="1"/>
    <col min="4" max="4" width="11.36328125" style="455" customWidth="1"/>
    <col min="5" max="5" width="29.453125" style="455" customWidth="1"/>
    <col min="6" max="16384" width="8.90625" style="455"/>
  </cols>
  <sheetData>
    <row r="1" spans="1:5" ht="21.65" customHeight="1">
      <c r="A1" s="1304" t="s">
        <v>1127</v>
      </c>
      <c r="B1" s="1304"/>
      <c r="C1" s="1304"/>
      <c r="D1" s="1304"/>
      <c r="E1" s="1304"/>
    </row>
    <row r="2" spans="1:5" ht="21.65" customHeight="1">
      <c r="A2" s="1304" t="s">
        <v>1128</v>
      </c>
      <c r="B2" s="1304"/>
      <c r="C2" s="1304"/>
      <c r="D2" s="1304"/>
      <c r="E2" s="1304"/>
    </row>
    <row r="3" spans="1:5" ht="23.4" customHeight="1">
      <c r="C3" s="887" t="s">
        <v>13</v>
      </c>
      <c r="D3" s="1302" t="str">
        <f>IF(基本情報!$C$3=0,"",基本情報!$C$3)</f>
        <v/>
      </c>
      <c r="E3" s="1302"/>
    </row>
    <row r="4" spans="1:5" ht="23.4" customHeight="1">
      <c r="C4" s="888" t="s">
        <v>14</v>
      </c>
      <c r="D4" s="1303" t="str">
        <f>IF(基本情報!$C$4=0,"",基本情報!$C$4)</f>
        <v/>
      </c>
      <c r="E4" s="1303"/>
    </row>
    <row r="5" spans="1:5" ht="12" customHeight="1">
      <c r="D5" s="302"/>
      <c r="E5" s="471"/>
    </row>
    <row r="6" spans="1:5">
      <c r="A6" s="1307" t="s">
        <v>794</v>
      </c>
      <c r="B6" s="1307"/>
      <c r="C6" s="1307"/>
      <c r="D6" s="1307"/>
      <c r="E6" s="1307"/>
    </row>
    <row r="7" spans="1:5" s="322" customFormat="1">
      <c r="A7" s="851"/>
      <c r="B7" s="851" t="s">
        <v>1</v>
      </c>
      <c r="C7" s="851" t="s">
        <v>0</v>
      </c>
      <c r="D7" s="851" t="s">
        <v>818</v>
      </c>
      <c r="E7" s="851" t="s">
        <v>796</v>
      </c>
    </row>
    <row r="8" spans="1:5" ht="37.25" customHeight="1">
      <c r="A8" s="889" t="s">
        <v>2</v>
      </c>
      <c r="B8" s="482" t="s">
        <v>16</v>
      </c>
      <c r="C8" s="458">
        <f>'1－１.一時(幼)'!H6</f>
        <v>0</v>
      </c>
      <c r="D8" s="573" t="str">
        <f>IF(基本情報!D11=0,"－",基本情報!D11)</f>
        <v>－</v>
      </c>
      <c r="E8" s="1055"/>
    </row>
    <row r="9" spans="1:5" ht="37.25" customHeight="1">
      <c r="A9" s="889" t="s">
        <v>17</v>
      </c>
      <c r="B9" s="482" t="s">
        <v>29</v>
      </c>
      <c r="C9" s="458">
        <f>'2－１.人材確保'!F8</f>
        <v>0</v>
      </c>
      <c r="D9" s="573" t="str">
        <f>IF(基本情報!D12=0,"－",基本情報!D12)</f>
        <v>－</v>
      </c>
      <c r="E9" s="1055"/>
    </row>
    <row r="10" spans="1:5" ht="37.25" customHeight="1">
      <c r="A10" s="889" t="s">
        <v>3</v>
      </c>
      <c r="B10" s="458" t="s">
        <v>8</v>
      </c>
      <c r="C10" s="458">
        <f>'3－１.延長【標準】'!G7+'3－２.延長【短時間】'!G6</f>
        <v>0</v>
      </c>
      <c r="D10" s="573" t="str">
        <f>IF(基本情報!D13=0,"－",基本情報!D13)</f>
        <v>－</v>
      </c>
      <c r="E10" s="1055"/>
    </row>
    <row r="11" spans="1:5" ht="37.25" customHeight="1">
      <c r="A11" s="889" t="s">
        <v>18</v>
      </c>
      <c r="B11" s="482" t="s">
        <v>30</v>
      </c>
      <c r="C11" s="458">
        <f>'4.嘱託医'!D9</f>
        <v>0</v>
      </c>
      <c r="D11" s="573" t="str">
        <f>IF(基本情報!D14=0,"－",基本情報!D14)</f>
        <v>－</v>
      </c>
      <c r="E11" s="1055"/>
    </row>
    <row r="12" spans="1:5" ht="37.25" customHeight="1">
      <c r="A12" s="889" t="s">
        <v>19</v>
      </c>
      <c r="B12" s="482" t="s">
        <v>31</v>
      </c>
      <c r="C12" s="458">
        <f>'5.家庭支援'!D5</f>
        <v>0</v>
      </c>
      <c r="D12" s="573" t="str">
        <f>IF(基本情報!D15=0,"－",基本情報!D15)</f>
        <v>－</v>
      </c>
      <c r="E12" s="1055"/>
    </row>
    <row r="13" spans="1:5" ht="37.25" customHeight="1">
      <c r="A13" s="889" t="s">
        <v>4</v>
      </c>
      <c r="B13" s="482" t="s">
        <v>9</v>
      </c>
      <c r="C13" s="458">
        <f>'6.げんキッズ'!D5</f>
        <v>0</v>
      </c>
      <c r="D13" s="573" t="str">
        <f>IF(基本情報!D16=0,"－",基本情報!D16)</f>
        <v>－</v>
      </c>
      <c r="E13" s="1055"/>
    </row>
    <row r="14" spans="1:5" ht="37.25" customHeight="1">
      <c r="A14" s="889" t="s">
        <v>20</v>
      </c>
      <c r="B14" s="482" t="s">
        <v>32</v>
      </c>
      <c r="C14" s="458">
        <f>'7.園外保育'!F6</f>
        <v>0</v>
      </c>
      <c r="D14" s="573" t="str">
        <f>IF(基本情報!D17=0,"－",基本情報!D17)</f>
        <v>－</v>
      </c>
      <c r="E14" s="1055"/>
    </row>
    <row r="15" spans="1:5" ht="37.25" customHeight="1">
      <c r="A15" s="889" t="s">
        <v>21</v>
      </c>
      <c r="B15" s="482" t="s">
        <v>33</v>
      </c>
      <c r="C15" s="458">
        <f>'8.児童管理'!F6</f>
        <v>0</v>
      </c>
      <c r="D15" s="573" t="str">
        <f>IF(基本情報!D18=0,"－",基本情報!D18)</f>
        <v>－</v>
      </c>
      <c r="E15" s="1055"/>
    </row>
    <row r="16" spans="1:5" ht="37.25" customHeight="1">
      <c r="A16" s="889" t="s">
        <v>22</v>
      </c>
      <c r="B16" s="482" t="s">
        <v>34</v>
      </c>
      <c r="C16" s="458">
        <f>'9.看護師配置'!D5</f>
        <v>0</v>
      </c>
      <c r="D16" s="573" t="str">
        <f>IF(基本情報!D19=0,"－",基本情報!D19)</f>
        <v>－</v>
      </c>
      <c r="E16" s="1055"/>
    </row>
    <row r="17" spans="1:5" ht="37.25" customHeight="1">
      <c r="A17" s="889" t="s">
        <v>5</v>
      </c>
      <c r="B17" s="482" t="s">
        <v>10</v>
      </c>
      <c r="C17" s="458">
        <f>'10.病児保育'!D5</f>
        <v>0</v>
      </c>
      <c r="D17" s="573" t="str">
        <f>IF(基本情報!D20=0,"－",基本情報!D20)</f>
        <v>－</v>
      </c>
      <c r="E17" s="1055"/>
    </row>
    <row r="18" spans="1:5" ht="37.25" customHeight="1">
      <c r="A18" s="889" t="s">
        <v>23</v>
      </c>
      <c r="B18" s="482" t="s">
        <v>35</v>
      </c>
      <c r="C18" s="458">
        <f>'11.障害児保育'!F7</f>
        <v>0</v>
      </c>
      <c r="D18" s="573" t="str">
        <f>IF(基本情報!D21=0,"－",基本情報!D21)</f>
        <v>－</v>
      </c>
      <c r="E18" s="1055"/>
    </row>
    <row r="19" spans="1:5" ht="37.25" customHeight="1">
      <c r="A19" s="889" t="s">
        <v>24</v>
      </c>
      <c r="B19" s="482" t="s">
        <v>630</v>
      </c>
      <c r="C19" s="458">
        <f>'12.1歳児保育加算【入力不要】'!D5</f>
        <v>0</v>
      </c>
      <c r="D19" s="573" t="str">
        <f>IF(基本情報!D22=0,"－",基本情報!D22)</f>
        <v>－</v>
      </c>
      <c r="E19" s="1055"/>
    </row>
    <row r="20" spans="1:5" ht="37.25" customHeight="1">
      <c r="A20" s="889" t="s">
        <v>168</v>
      </c>
      <c r="B20" s="482" t="s">
        <v>36</v>
      </c>
      <c r="C20" s="458">
        <f>'13.アレルギー'!F5</f>
        <v>0</v>
      </c>
      <c r="D20" s="573" t="str">
        <f>IF(基本情報!D23=0,"－",基本情報!D23)</f>
        <v>－</v>
      </c>
      <c r="E20" s="1055"/>
    </row>
    <row r="21" spans="1:5" ht="37.25" customHeight="1">
      <c r="A21" s="889" t="s">
        <v>6</v>
      </c>
      <c r="B21" s="482" t="s">
        <v>15</v>
      </c>
      <c r="C21" s="458">
        <f>'14.一時(一)'!F7</f>
        <v>0</v>
      </c>
      <c r="D21" s="573" t="str">
        <f>IF(基本情報!D24=0,"－",基本情報!D24)</f>
        <v>－</v>
      </c>
      <c r="E21" s="1055"/>
    </row>
    <row r="22" spans="1:5" ht="37.25" customHeight="1">
      <c r="A22" s="889" t="s">
        <v>25</v>
      </c>
      <c r="B22" s="482" t="s">
        <v>170</v>
      </c>
      <c r="C22" s="458">
        <f>'15.地域'!F6</f>
        <v>0</v>
      </c>
      <c r="D22" s="573" t="str">
        <f>IF(基本情報!D25=0,"－",基本情報!D25)</f>
        <v>－</v>
      </c>
      <c r="E22" s="1055"/>
    </row>
    <row r="23" spans="1:5" ht="37.25" customHeight="1">
      <c r="A23" s="889" t="s">
        <v>26</v>
      </c>
      <c r="B23" s="482" t="s">
        <v>37</v>
      </c>
      <c r="C23" s="458">
        <f>'16.外国籍'!D5</f>
        <v>0</v>
      </c>
      <c r="D23" s="573" t="str">
        <f>IF(基本情報!D26=0,"－",基本情報!D26)</f>
        <v>－</v>
      </c>
      <c r="E23" s="1055"/>
    </row>
    <row r="24" spans="1:5" ht="37.25" customHeight="1">
      <c r="A24" s="889" t="s">
        <v>7</v>
      </c>
      <c r="B24" s="458" t="s">
        <v>12</v>
      </c>
      <c r="C24" s="458">
        <f>'17.職員研修'!D5</f>
        <v>0</v>
      </c>
      <c r="D24" s="573" t="str">
        <f>IF(基本情報!D27=0,"－",基本情報!D27)</f>
        <v>－</v>
      </c>
      <c r="E24" s="1055"/>
    </row>
    <row r="25" spans="1:5" ht="37.25" customHeight="1">
      <c r="A25" s="889" t="s">
        <v>27</v>
      </c>
      <c r="B25" s="482" t="s">
        <v>38</v>
      </c>
      <c r="C25" s="458">
        <f>'18.最低保障'!D5</f>
        <v>0</v>
      </c>
      <c r="D25" s="573" t="str">
        <f>IF(基本情報!D28=0,"－",基本情報!D28)</f>
        <v>－</v>
      </c>
      <c r="E25" s="1055"/>
    </row>
    <row r="26" spans="1:5" ht="37.25" customHeight="1">
      <c r="A26" s="890" t="s">
        <v>28</v>
      </c>
      <c r="B26" s="891" t="s">
        <v>11</v>
      </c>
      <c r="C26" s="891">
        <f>'19.保育体制'!D6</f>
        <v>0</v>
      </c>
      <c r="D26" s="573" t="str">
        <f>IF(基本情報!D29=0,"－",基本情報!D29)</f>
        <v>－</v>
      </c>
      <c r="E26" s="1055"/>
    </row>
    <row r="27" spans="1:5" ht="37.25" customHeight="1">
      <c r="A27" s="890" t="s">
        <v>971</v>
      </c>
      <c r="B27" s="891" t="s">
        <v>1125</v>
      </c>
      <c r="C27" s="894">
        <f>'20.おむつ処理'!D5</f>
        <v>0</v>
      </c>
      <c r="D27" s="573" t="str">
        <f>IF(基本情報!D30=0,"－",基本情報!D30)</f>
        <v>－</v>
      </c>
      <c r="E27" s="1055"/>
    </row>
    <row r="28" spans="1:5" ht="37.25" customHeight="1" thickBot="1">
      <c r="A28" s="890" t="s">
        <v>972</v>
      </c>
      <c r="B28" s="891" t="s">
        <v>1126</v>
      </c>
      <c r="C28" s="894">
        <f>'21.物価高騰対応'!D5</f>
        <v>0</v>
      </c>
      <c r="D28" s="573" t="str">
        <f>IF(基本情報!D31=0,"－",基本情報!D31)</f>
        <v>－</v>
      </c>
      <c r="E28" s="1055"/>
    </row>
    <row r="29" spans="1:5" ht="37.25" customHeight="1" thickBot="1">
      <c r="A29" s="1305" t="s">
        <v>908</v>
      </c>
      <c r="B29" s="1306"/>
      <c r="C29" s="892">
        <f>SUM(C8:C28)</f>
        <v>0</v>
      </c>
      <c r="D29" s="893" t="s">
        <v>819</v>
      </c>
      <c r="E29" s="480"/>
    </row>
  </sheetData>
  <sheetProtection password="D917" sheet="1" objects="1" scenarios="1"/>
  <mergeCells count="6">
    <mergeCell ref="D3:E3"/>
    <mergeCell ref="D4:E4"/>
    <mergeCell ref="A1:E1"/>
    <mergeCell ref="A2:E2"/>
    <mergeCell ref="A29:B29"/>
    <mergeCell ref="A6:E6"/>
  </mergeCells>
  <phoneticPr fontId="4"/>
  <pageMargins left="0.70866141732283472" right="0.70866141732283472" top="0.74803149606299213" bottom="0.74803149606299213" header="0.31496062992125984" footer="0.31496062992125984"/>
  <pageSetup paperSize="9" scale="82" orientation="portrait" r:id="rId1"/>
  <headerFooter>
    <oddHeader>&amp;R&amp;D&amp;T</oddHeader>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8"/>
  <dimension ref="A1:E33"/>
  <sheetViews>
    <sheetView view="pageBreakPreview" topLeftCell="A19" zoomScaleNormal="100" zoomScaleSheetLayoutView="100" workbookViewId="0">
      <selection activeCell="C11" sqref="C11"/>
    </sheetView>
  </sheetViews>
  <sheetFormatPr defaultColWidth="8.90625" defaultRowHeight="18"/>
  <cols>
    <col min="1" max="2" width="17.6328125" style="421" customWidth="1"/>
    <col min="3" max="3" width="31" style="421" customWidth="1"/>
    <col min="4" max="4" width="13.81640625" style="421" customWidth="1"/>
    <col min="5" max="5" width="10.54296875" style="421" customWidth="1"/>
    <col min="6" max="9" width="17.6328125" style="421" customWidth="1"/>
    <col min="10" max="16384" width="8.90625" style="421"/>
  </cols>
  <sheetData>
    <row r="1" spans="1:5">
      <c r="E1" s="437" t="str">
        <f>"【施設名】"&amp;基本情報!$C$3</f>
        <v>【施設名】</v>
      </c>
    </row>
    <row r="2" spans="1:5" ht="20.5" thickBot="1">
      <c r="A2" s="575" t="s">
        <v>213</v>
      </c>
    </row>
    <row r="3" spans="1:5" ht="54">
      <c r="A3" s="439" t="s">
        <v>275</v>
      </c>
      <c r="B3" s="522" t="s">
        <v>989</v>
      </c>
      <c r="C3" s="523" t="s">
        <v>631</v>
      </c>
      <c r="D3" s="442" t="s">
        <v>642</v>
      </c>
    </row>
    <row r="4" spans="1:5">
      <c r="A4" s="443" t="s">
        <v>364</v>
      </c>
      <c r="B4" s="458">
        <f>E33</f>
        <v>0</v>
      </c>
      <c r="C4" s="509">
        <f>C9</f>
        <v>20000</v>
      </c>
      <c r="D4" s="510">
        <f>MIN(B4:C4)</f>
        <v>0</v>
      </c>
    </row>
    <row r="5" spans="1:5" ht="18.5" thickBot="1">
      <c r="A5" s="447" t="s">
        <v>201</v>
      </c>
      <c r="B5" s="465">
        <f>SUM(B4)</f>
        <v>0</v>
      </c>
      <c r="C5" s="466">
        <f t="shared" ref="C5:D5" si="0">SUM(C4)</f>
        <v>20000</v>
      </c>
      <c r="D5" s="467">
        <f t="shared" si="0"/>
        <v>0</v>
      </c>
    </row>
    <row r="6" spans="1:5">
      <c r="A6" s="512"/>
      <c r="B6" s="513"/>
      <c r="C6" s="513"/>
      <c r="D6" s="513"/>
    </row>
    <row r="7" spans="1:5">
      <c r="A7" s="421" t="s">
        <v>626</v>
      </c>
    </row>
    <row r="8" spans="1:5" ht="36">
      <c r="A8" s="331" t="s">
        <v>362</v>
      </c>
      <c r="B8" s="331" t="s">
        <v>363</v>
      </c>
      <c r="C8" s="882" t="s">
        <v>239</v>
      </c>
    </row>
    <row r="9" spans="1:5">
      <c r="A9" s="695">
        <f>職員配置!X32</f>
        <v>0</v>
      </c>
      <c r="B9" s="695">
        <f>職員配置!Y32</f>
        <v>0</v>
      </c>
      <c r="C9" s="695">
        <f>20000+A9*2000+B9*1000</f>
        <v>20000</v>
      </c>
    </row>
    <row r="10" spans="1:5">
      <c r="A10" s="610"/>
      <c r="B10" s="610"/>
      <c r="C10" s="610"/>
    </row>
    <row r="11" spans="1:5">
      <c r="A11" s="421" t="s">
        <v>609</v>
      </c>
    </row>
    <row r="12" spans="1:5">
      <c r="A12" s="881" t="s">
        <v>892</v>
      </c>
      <c r="B12" s="881" t="s">
        <v>990</v>
      </c>
      <c r="C12" s="885" t="s">
        <v>627</v>
      </c>
      <c r="D12" s="1059" t="s">
        <v>192</v>
      </c>
      <c r="E12" s="881" t="s">
        <v>250</v>
      </c>
    </row>
    <row r="13" spans="1:5">
      <c r="A13" s="611">
        <v>1</v>
      </c>
      <c r="B13" s="668"/>
      <c r="C13" s="669"/>
      <c r="D13" s="669"/>
      <c r="E13" s="633"/>
    </row>
    <row r="14" spans="1:5">
      <c r="A14" s="611">
        <v>2</v>
      </c>
      <c r="B14" s="668"/>
      <c r="C14" s="669"/>
      <c r="D14" s="669"/>
      <c r="E14" s="633"/>
    </row>
    <row r="15" spans="1:5">
      <c r="A15" s="611">
        <v>3</v>
      </c>
      <c r="B15" s="668"/>
      <c r="C15" s="669"/>
      <c r="D15" s="669"/>
      <c r="E15" s="633"/>
    </row>
    <row r="16" spans="1:5">
      <c r="A16" s="611">
        <v>4</v>
      </c>
      <c r="B16" s="668"/>
      <c r="C16" s="669"/>
      <c r="D16" s="669"/>
      <c r="E16" s="633"/>
    </row>
    <row r="17" spans="1:5">
      <c r="A17" s="611">
        <v>5</v>
      </c>
      <c r="B17" s="668"/>
      <c r="C17" s="669"/>
      <c r="D17" s="669"/>
      <c r="E17" s="633"/>
    </row>
    <row r="18" spans="1:5">
      <c r="A18" s="611">
        <v>6</v>
      </c>
      <c r="B18" s="668"/>
      <c r="C18" s="669"/>
      <c r="D18" s="669"/>
      <c r="E18" s="633"/>
    </row>
    <row r="19" spans="1:5">
      <c r="A19" s="611">
        <v>7</v>
      </c>
      <c r="B19" s="668"/>
      <c r="C19" s="669"/>
      <c r="D19" s="669"/>
      <c r="E19" s="633"/>
    </row>
    <row r="20" spans="1:5">
      <c r="A20" s="611">
        <v>8</v>
      </c>
      <c r="B20" s="668"/>
      <c r="C20" s="669"/>
      <c r="D20" s="669"/>
      <c r="E20" s="633"/>
    </row>
    <row r="21" spans="1:5">
      <c r="A21" s="611">
        <v>9</v>
      </c>
      <c r="B21" s="668"/>
      <c r="C21" s="669"/>
      <c r="D21" s="669"/>
      <c r="E21" s="633"/>
    </row>
    <row r="22" spans="1:5">
      <c r="A22" s="611">
        <v>10</v>
      </c>
      <c r="B22" s="668"/>
      <c r="C22" s="669"/>
      <c r="D22" s="669"/>
      <c r="E22" s="633"/>
    </row>
    <row r="23" spans="1:5">
      <c r="A23" s="611">
        <v>11</v>
      </c>
      <c r="B23" s="668"/>
      <c r="C23" s="669"/>
      <c r="D23" s="669"/>
      <c r="E23" s="633"/>
    </row>
    <row r="24" spans="1:5">
      <c r="A24" s="611">
        <v>12</v>
      </c>
      <c r="B24" s="668"/>
      <c r="C24" s="669"/>
      <c r="D24" s="669"/>
      <c r="E24" s="633"/>
    </row>
    <row r="25" spans="1:5">
      <c r="A25" s="611">
        <v>13</v>
      </c>
      <c r="B25" s="668"/>
      <c r="C25" s="669"/>
      <c r="D25" s="669"/>
      <c r="E25" s="633"/>
    </row>
    <row r="26" spans="1:5">
      <c r="A26" s="611">
        <v>14</v>
      </c>
      <c r="B26" s="668"/>
      <c r="C26" s="669"/>
      <c r="D26" s="669"/>
      <c r="E26" s="633"/>
    </row>
    <row r="27" spans="1:5">
      <c r="A27" s="611">
        <v>15</v>
      </c>
      <c r="B27" s="668"/>
      <c r="C27" s="669"/>
      <c r="D27" s="669"/>
      <c r="E27" s="633"/>
    </row>
    <row r="28" spans="1:5">
      <c r="A28" s="611">
        <v>16</v>
      </c>
      <c r="B28" s="668"/>
      <c r="C28" s="669"/>
      <c r="D28" s="669"/>
      <c r="E28" s="633"/>
    </row>
    <row r="29" spans="1:5">
      <c r="A29" s="611">
        <v>17</v>
      </c>
      <c r="B29" s="668"/>
      <c r="C29" s="669"/>
      <c r="D29" s="669"/>
      <c r="E29" s="633"/>
    </row>
    <row r="30" spans="1:5">
      <c r="A30" s="611">
        <v>18</v>
      </c>
      <c r="B30" s="668"/>
      <c r="C30" s="669"/>
      <c r="D30" s="669"/>
      <c r="E30" s="633"/>
    </row>
    <row r="31" spans="1:5">
      <c r="A31" s="611">
        <v>19</v>
      </c>
      <c r="B31" s="668"/>
      <c r="C31" s="669"/>
      <c r="D31" s="669"/>
      <c r="E31" s="633"/>
    </row>
    <row r="32" spans="1:5">
      <c r="A32" s="611">
        <v>20</v>
      </c>
      <c r="B32" s="668"/>
      <c r="C32" s="669"/>
      <c r="D32" s="669"/>
      <c r="E32" s="633"/>
    </row>
    <row r="33" spans="1:5">
      <c r="A33" s="1981" t="s">
        <v>95</v>
      </c>
      <c r="B33" s="1982"/>
      <c r="C33" s="1982"/>
      <c r="D33" s="1062"/>
      <c r="E33" s="878">
        <f>SUM(E13:E32)</f>
        <v>0</v>
      </c>
    </row>
  </sheetData>
  <sheetProtection password="BF98" sheet="1" objects="1" scenarios="1"/>
  <mergeCells count="1">
    <mergeCell ref="A33:C33"/>
  </mergeCells>
  <phoneticPr fontId="4"/>
  <conditionalFormatting sqref="A8:C10">
    <cfRule type="expression" priority="1">
      <formula>CELL("protect",A8)=1</formula>
    </cfRule>
  </conditionalFormatting>
  <pageMargins left="0.70866141732283472" right="0.70866141732283472" top="0.74803149606299213" bottom="0.74803149606299213" header="0.31496062992125984" footer="0.31496062992125984"/>
  <pageSetup paperSize="9" scale="98" orientation="portrait" r:id="rId1"/>
  <headerFooter>
    <oddHeader>&amp;R&amp;D　&amp;T</oddHeader>
  </headerFooter>
  <legacy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dimension ref="A1:I14"/>
  <sheetViews>
    <sheetView view="pageBreakPreview" zoomScaleNormal="100" zoomScaleSheetLayoutView="100" workbookViewId="0">
      <selection activeCell="C12" sqref="C12:D12"/>
    </sheetView>
  </sheetViews>
  <sheetFormatPr defaultColWidth="8.90625" defaultRowHeight="18"/>
  <cols>
    <col min="1" max="1" width="10.453125" style="421" customWidth="1"/>
    <col min="2" max="2" width="11.6328125" style="421" customWidth="1"/>
    <col min="3" max="3" width="15.36328125" style="421" customWidth="1"/>
    <col min="4" max="4" width="16.453125" style="421" customWidth="1"/>
    <col min="5" max="5" width="9.90625" style="421" customWidth="1"/>
    <col min="6" max="6" width="6.6328125" style="421" customWidth="1"/>
    <col min="7" max="7" width="13.6328125" style="421" customWidth="1"/>
    <col min="8" max="8" width="13.453125" style="421" customWidth="1"/>
    <col min="9" max="9" width="2.36328125" style="421" customWidth="1"/>
    <col min="10" max="16384" width="8.90625" style="421"/>
  </cols>
  <sheetData>
    <row r="1" spans="1:9">
      <c r="I1" s="437" t="str">
        <f>"【施設名】"&amp;基本情報!$C$3</f>
        <v>【施設名】</v>
      </c>
    </row>
    <row r="2" spans="1:9" ht="20.5" thickBot="1">
      <c r="A2" s="575" t="s">
        <v>1132</v>
      </c>
    </row>
    <row r="3" spans="1:9">
      <c r="A3" s="439" t="s">
        <v>275</v>
      </c>
      <c r="B3" s="522" t="s">
        <v>985</v>
      </c>
      <c r="C3" s="523" t="s">
        <v>247</v>
      </c>
      <c r="D3" s="612" t="s">
        <v>248</v>
      </c>
    </row>
    <row r="4" spans="1:9">
      <c r="A4" s="443" t="s">
        <v>372</v>
      </c>
      <c r="B4" s="445"/>
      <c r="C4" s="446"/>
      <c r="D4" s="510">
        <f>H14</f>
        <v>0</v>
      </c>
    </row>
    <row r="5" spans="1:9" ht="18.5" thickBot="1">
      <c r="A5" s="447" t="s">
        <v>201</v>
      </c>
      <c r="B5" s="582"/>
      <c r="C5" s="613"/>
      <c r="D5" s="467">
        <f>SUM(D4)</f>
        <v>0</v>
      </c>
    </row>
    <row r="7" spans="1:9" ht="49.5">
      <c r="A7" s="881"/>
      <c r="B7" s="355" t="s">
        <v>673</v>
      </c>
      <c r="C7" s="354" t="s">
        <v>366</v>
      </c>
      <c r="D7" s="354" t="s">
        <v>367</v>
      </c>
      <c r="E7" s="355" t="s">
        <v>368</v>
      </c>
      <c r="F7" s="356" t="s">
        <v>369</v>
      </c>
      <c r="G7" s="357" t="s">
        <v>370</v>
      </c>
      <c r="H7" s="355" t="s">
        <v>371</v>
      </c>
    </row>
    <row r="8" spans="1:9">
      <c r="A8" s="279" t="s">
        <v>89</v>
      </c>
      <c r="B8" s="403"/>
      <c r="C8" s="402" t="str">
        <f>IF(B8="","",ROUND(B8*0.9,0))</f>
        <v/>
      </c>
      <c r="D8" s="403"/>
      <c r="E8" s="404">
        <f>IFERROR(IF(C8-D8&gt;0,C8-D8,0),0)</f>
        <v>0</v>
      </c>
      <c r="F8" s="1984"/>
      <c r="G8" s="737"/>
      <c r="H8" s="738">
        <f>E8*F8*G8</f>
        <v>0</v>
      </c>
    </row>
    <row r="9" spans="1:9">
      <c r="A9" s="279" t="s">
        <v>90</v>
      </c>
      <c r="B9" s="403"/>
      <c r="C9" s="402" t="str">
        <f t="shared" ref="C9:C13" si="0">IF(B9="","",ROUND(B9*0.9,0))</f>
        <v/>
      </c>
      <c r="D9" s="403"/>
      <c r="E9" s="404">
        <f>IFERROR(IF(C9-D9&gt;0,C9-D9,0),0)</f>
        <v>0</v>
      </c>
      <c r="F9" s="1985"/>
      <c r="G9" s="737"/>
      <c r="H9" s="738">
        <f>E9*F8*G9</f>
        <v>0</v>
      </c>
    </row>
    <row r="10" spans="1:9">
      <c r="A10" s="279" t="s">
        <v>91</v>
      </c>
      <c r="B10" s="403"/>
      <c r="C10" s="402" t="str">
        <f t="shared" si="0"/>
        <v/>
      </c>
      <c r="D10" s="403"/>
      <c r="E10" s="404">
        <f>IFERROR(IF(C10-D10&gt;0,C10-D10,0),0)</f>
        <v>0</v>
      </c>
      <c r="F10" s="1985"/>
      <c r="G10" s="737"/>
      <c r="H10" s="738">
        <f>E10*F8*G10</f>
        <v>0</v>
      </c>
    </row>
    <row r="11" spans="1:9">
      <c r="A11" s="279" t="s">
        <v>64</v>
      </c>
      <c r="B11" s="403"/>
      <c r="C11" s="402" t="str">
        <f t="shared" si="0"/>
        <v/>
      </c>
      <c r="D11" s="403"/>
      <c r="E11" s="404">
        <f t="shared" ref="E11" si="1">IFERROR(IF(C11-D11&gt;0,C11-D11,0),0)</f>
        <v>0</v>
      </c>
      <c r="F11" s="1985"/>
      <c r="G11" s="737"/>
      <c r="H11" s="738">
        <f>E11*F8*G11</f>
        <v>0</v>
      </c>
    </row>
    <row r="12" spans="1:9">
      <c r="A12" s="279" t="s">
        <v>65</v>
      </c>
      <c r="B12" s="403"/>
      <c r="C12" s="402" t="str">
        <f t="shared" si="0"/>
        <v/>
      </c>
      <c r="D12" s="403"/>
      <c r="E12" s="404">
        <f>IFERROR(IF(C12-D12&gt;0,C12-D12,0),0)</f>
        <v>0</v>
      </c>
      <c r="F12" s="1985"/>
      <c r="G12" s="737"/>
      <c r="H12" s="738">
        <f>E12*F8*G12</f>
        <v>0</v>
      </c>
    </row>
    <row r="13" spans="1:9" ht="18.5" thickBot="1">
      <c r="A13" s="358" t="s">
        <v>61</v>
      </c>
      <c r="B13" s="406"/>
      <c r="C13" s="405" t="str">
        <f t="shared" si="0"/>
        <v/>
      </c>
      <c r="D13" s="406"/>
      <c r="E13" s="407">
        <f>IFERROR(IF(C13-D13&gt;0,C13-D13,0),0)</f>
        <v>0</v>
      </c>
      <c r="F13" s="1986"/>
      <c r="G13" s="739"/>
      <c r="H13" s="740">
        <f>E13*F8*G13</f>
        <v>0</v>
      </c>
    </row>
    <row r="14" spans="1:9" ht="18.5" thickTop="1">
      <c r="A14" s="359" t="s">
        <v>359</v>
      </c>
      <c r="B14" s="408">
        <f>SUM(B8:B13)</f>
        <v>0</v>
      </c>
      <c r="C14" s="409"/>
      <c r="D14" s="410"/>
      <c r="E14" s="1983"/>
      <c r="F14" s="1983"/>
      <c r="G14" s="741"/>
      <c r="H14" s="742">
        <f>SUM(H8:H13)</f>
        <v>0</v>
      </c>
    </row>
  </sheetData>
  <sheetProtection password="BF98" sheet="1" objects="1" scenarios="1"/>
  <mergeCells count="2">
    <mergeCell ref="E14:F14"/>
    <mergeCell ref="F8:F13"/>
  </mergeCells>
  <phoneticPr fontId="4"/>
  <conditionalFormatting sqref="A7:H14">
    <cfRule type="expression" priority="1">
      <formula>CELL("protect",A7)=1</formula>
    </cfRule>
  </conditionalFormatting>
  <pageMargins left="0.70866141732283472" right="0.70866141732283472" top="0.74803149606299213" bottom="0.74803149606299213" header="0.31496062992125984" footer="0.31496062992125984"/>
  <pageSetup paperSize="9" scale="85" orientation="portrait" r:id="rId1"/>
  <headerFooter>
    <oddHeader>&amp;R&amp;D　&amp;T</oddHeader>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dimension ref="A1:L39"/>
  <sheetViews>
    <sheetView view="pageBreakPreview" zoomScaleNormal="100" zoomScaleSheetLayoutView="100" workbookViewId="0">
      <selection activeCell="A10" sqref="A10"/>
    </sheetView>
  </sheetViews>
  <sheetFormatPr defaultColWidth="8.90625" defaultRowHeight="18"/>
  <cols>
    <col min="1" max="1" width="22" style="421" customWidth="1"/>
    <col min="2" max="2" width="20.453125" style="421" customWidth="1"/>
    <col min="3" max="3" width="17.1796875" style="421" customWidth="1"/>
    <col min="4" max="5" width="17.81640625" style="421" customWidth="1"/>
    <col min="6" max="6" width="11.453125" style="421" customWidth="1"/>
    <col min="7" max="7" width="14.81640625" style="421" customWidth="1"/>
    <col min="8" max="8" width="14.90625" style="421" customWidth="1"/>
    <col min="9" max="9" width="11.1796875" style="421" customWidth="1"/>
    <col min="10" max="10" width="8.6328125" style="421" customWidth="1"/>
    <col min="11" max="11" width="9.08984375" style="421" customWidth="1"/>
    <col min="12" max="16384" width="8.90625" style="421"/>
  </cols>
  <sheetData>
    <row r="1" spans="1:12">
      <c r="K1" s="437" t="str">
        <f>"【施設名】"&amp;基本情報!$C$3</f>
        <v>【施設名】</v>
      </c>
    </row>
    <row r="2" spans="1:12" ht="20.5" thickBot="1">
      <c r="A2" s="575" t="s">
        <v>817</v>
      </c>
    </row>
    <row r="3" spans="1:12" ht="54">
      <c r="A3" s="439" t="s">
        <v>275</v>
      </c>
      <c r="B3" s="522" t="s">
        <v>912</v>
      </c>
      <c r="C3" s="523" t="s">
        <v>631</v>
      </c>
      <c r="D3" s="442" t="s">
        <v>642</v>
      </c>
      <c r="F3" s="755" t="s">
        <v>773</v>
      </c>
      <c r="G3" s="754"/>
      <c r="H3" s="754"/>
      <c r="I3" s="754"/>
      <c r="J3" s="754"/>
      <c r="K3" s="754"/>
    </row>
    <row r="4" spans="1:12" ht="36">
      <c r="A4" s="443" t="s">
        <v>714</v>
      </c>
      <c r="B4" s="458">
        <f>E15</f>
        <v>0</v>
      </c>
      <c r="C4" s="509">
        <f>H15</f>
        <v>0</v>
      </c>
      <c r="D4" s="510">
        <f>E17</f>
        <v>0</v>
      </c>
    </row>
    <row r="5" spans="1:12" ht="72">
      <c r="A5" s="443" t="s">
        <v>1342</v>
      </c>
      <c r="B5" s="458">
        <f>A35</f>
        <v>0</v>
      </c>
      <c r="C5" s="566">
        <f>E35</f>
        <v>0</v>
      </c>
      <c r="D5" s="510">
        <f>H35</f>
        <v>0</v>
      </c>
    </row>
    <row r="6" spans="1:12" ht="18.5" thickBot="1">
      <c r="A6" s="447" t="s">
        <v>201</v>
      </c>
      <c r="B6" s="465">
        <f>SUM(B4:B5)</f>
        <v>0</v>
      </c>
      <c r="C6" s="466">
        <f t="shared" ref="C6" si="0">SUM(C4:C5)</f>
        <v>0</v>
      </c>
      <c r="D6" s="467">
        <f>SUM(D4:D5)</f>
        <v>0</v>
      </c>
    </row>
    <row r="8" spans="1:12">
      <c r="A8" s="766" t="s">
        <v>1143</v>
      </c>
      <c r="B8" s="276"/>
      <c r="C8" s="276"/>
      <c r="D8" s="276"/>
      <c r="E8" s="276"/>
      <c r="F8" s="276"/>
      <c r="G8" s="276"/>
      <c r="H8" s="276"/>
      <c r="I8" s="276"/>
      <c r="J8" s="276"/>
    </row>
    <row r="9" spans="1:12" ht="74.400000000000006" customHeight="1">
      <c r="A9" s="343" t="s">
        <v>713</v>
      </c>
      <c r="B9" s="881" t="s">
        <v>373</v>
      </c>
      <c r="C9" s="885" t="s">
        <v>716</v>
      </c>
      <c r="D9" s="881" t="s">
        <v>705</v>
      </c>
      <c r="E9" s="2007" t="s">
        <v>1131</v>
      </c>
      <c r="F9" s="2008"/>
      <c r="G9" s="411" t="s">
        <v>706</v>
      </c>
      <c r="H9" s="2009" t="s">
        <v>707</v>
      </c>
      <c r="I9" s="2010"/>
      <c r="K9" s="752"/>
      <c r="L9" s="751" t="s">
        <v>717</v>
      </c>
    </row>
    <row r="10" spans="1:12">
      <c r="A10" s="270"/>
      <c r="B10" s="1285" t="str">
        <f>IF(A10="","",VLOOKUP(A10,給与!$A:$AB,2,FALSE))</f>
        <v/>
      </c>
      <c r="C10" s="399" t="str">
        <f>IF(A10="","",VLOOKUP(A10,給与!$A:$AC,3,FALSE))</f>
        <v/>
      </c>
      <c r="D10" s="614"/>
      <c r="E10" s="1939" t="str">
        <f>IF(A10="","",VLOOKUP(A10,給与!$A$8:$AD$127,30,FALSE))</f>
        <v/>
      </c>
      <c r="F10" s="1940"/>
      <c r="G10" s="412"/>
      <c r="H10" s="1988"/>
      <c r="I10" s="1989"/>
      <c r="K10" s="450"/>
      <c r="L10" s="450" t="str">
        <f>IF(A10="","",IF(C10="【保育体制強化事業】保育支援","",IF(C10="【保育体制強化事業】保育支援＋キッズガード","","エラー！担当業務「【保育体制強化事業】保育支援」または「【保育体制強化事業】保育支援＋キッズガード」の職員を配置してください！")))</f>
        <v/>
      </c>
    </row>
    <row r="11" spans="1:12">
      <c r="A11" s="416"/>
      <c r="B11" s="1285" t="str">
        <f>IF(A11="","",VLOOKUP(A11,給与!$A:$AB,2,FALSE))</f>
        <v/>
      </c>
      <c r="C11" s="399" t="str">
        <f>IF(A11="","",VLOOKUP(A11,給与!$A:$AC,3,FALSE))</f>
        <v/>
      </c>
      <c r="D11" s="614"/>
      <c r="E11" s="1939" t="str">
        <f>IF(A11="","",VLOOKUP(A11,給与!$A$8:$AD$127,30,FALSE))</f>
        <v/>
      </c>
      <c r="F11" s="1940"/>
      <c r="G11" s="412"/>
      <c r="H11" s="1988"/>
      <c r="I11" s="1989"/>
      <c r="K11" s="450"/>
      <c r="L11" s="450" t="str">
        <f>IF(A11="","",IF(C11="【保育体制強化事業】保育支援","",IF(C11="【保育体制強化事業】保育支援＋キッズガード","","エラー！担当業務「【保育体制強化事業】保育支援」または「【保育体制強化事業】保育支援＋キッズガード」の職員を配置してください！")))</f>
        <v/>
      </c>
    </row>
    <row r="12" spans="1:12">
      <c r="A12" s="270"/>
      <c r="B12" s="1285" t="str">
        <f>IF(A12="","",VLOOKUP(A12,給与!$A:$AB,2,FALSE))</f>
        <v/>
      </c>
      <c r="C12" s="399" t="str">
        <f>IF(A12="","",VLOOKUP(A12,給与!$A:$AC,3,FALSE))</f>
        <v/>
      </c>
      <c r="D12" s="614"/>
      <c r="E12" s="1939" t="str">
        <f>IF(A12="","",VLOOKUP(A12,給与!$A$8:$AD$127,30,FALSE))</f>
        <v/>
      </c>
      <c r="F12" s="1940"/>
      <c r="G12" s="412"/>
      <c r="H12" s="1988"/>
      <c r="I12" s="1989"/>
      <c r="K12" s="450"/>
      <c r="L12" s="450" t="str">
        <f>IF(A12="","",IF(C12="【保育体制強化事業】保育支援","",IF(C12="【保育体制強化事業】保育支援＋キッズガード","","エラー！担当業務「【保育体制強化事業】保育支援」または「【保育体制強化事業】保育支援＋キッズガード」の職員を配置してください！")))</f>
        <v/>
      </c>
    </row>
    <row r="13" spans="1:12">
      <c r="A13" s="270"/>
      <c r="B13" s="1285" t="str">
        <f>IF(A13="","",VLOOKUP(A13,給与!$A:$AB,2,FALSE))</f>
        <v/>
      </c>
      <c r="C13" s="399" t="str">
        <f>IF(A13="","",VLOOKUP(A13,給与!$A:$AC,3,FALSE))</f>
        <v/>
      </c>
      <c r="D13" s="614"/>
      <c r="E13" s="1939" t="str">
        <f>IF(A13="","",VLOOKUP(A13,給与!$A$8:$AD$127,30,FALSE))</f>
        <v/>
      </c>
      <c r="F13" s="1940"/>
      <c r="G13" s="412"/>
      <c r="H13" s="1988"/>
      <c r="I13" s="1989"/>
      <c r="K13" s="450"/>
      <c r="L13" s="450" t="str">
        <f>IF(A13="","",IF(C13="【保育体制強化事業】保育支援","",IF(C13="【保育体制強化事業】保育支援＋キッズガード","","エラー！担当業務「【保育体制強化事業】保育支援」または「【保育体制強化事業】保育支援＋キッズガード」の職員を配置してください！")))</f>
        <v/>
      </c>
    </row>
    <row r="14" spans="1:12" ht="17.399999999999999" customHeight="1">
      <c r="A14" s="270"/>
      <c r="B14" s="1285" t="str">
        <f>IF(A14="","",VLOOKUP(A14,給与!$A:$AB,2,FALSE))</f>
        <v/>
      </c>
      <c r="C14" s="399" t="str">
        <f>IF(A14="","",VLOOKUP(A14,給与!$A:$AC,3,FALSE))</f>
        <v/>
      </c>
      <c r="D14" s="614"/>
      <c r="E14" s="1939" t="str">
        <f>IF(A14="","",VLOOKUP(A14,給与!$A$8:$AD$127,30,FALSE))</f>
        <v/>
      </c>
      <c r="F14" s="1940"/>
      <c r="G14" s="412"/>
      <c r="H14" s="1988"/>
      <c r="I14" s="1989"/>
      <c r="K14" s="450"/>
      <c r="L14" s="450" t="str">
        <f>IF(A14="","",IF(C14="【保育体制強化事業】保育支援","",IF(C14="【保育体制強化事業】保育支援＋キッズガード","","エラー！担当業務「【保育体制強化事業】保育支援」または「【保育体制強化事業】保育支援＋キッズガード」の職員を配置してください！")))</f>
        <v/>
      </c>
    </row>
    <row r="15" spans="1:12">
      <c r="A15" s="344"/>
      <c r="B15" s="344"/>
      <c r="C15" s="753" t="s">
        <v>770</v>
      </c>
      <c r="D15" s="340"/>
      <c r="E15" s="1939">
        <f>SUM(E10:F14)</f>
        <v>0</v>
      </c>
      <c r="F15" s="1940"/>
      <c r="G15" s="414"/>
      <c r="H15" s="1939">
        <f>100000*D15+45000*G15</f>
        <v>0</v>
      </c>
      <c r="I15" s="1940"/>
    </row>
    <row r="16" spans="1:12" ht="26.5">
      <c r="A16" s="285"/>
      <c r="B16" s="285"/>
      <c r="C16" s="285"/>
      <c r="D16" s="285"/>
      <c r="E16" s="281"/>
      <c r="F16" s="285"/>
      <c r="G16" s="345"/>
      <c r="H16" s="345"/>
      <c r="I16" s="345"/>
      <c r="J16" s="285"/>
    </row>
    <row r="17" spans="1:11" ht="26.5">
      <c r="A17" s="1996" t="s">
        <v>708</v>
      </c>
      <c r="B17" s="1997"/>
      <c r="C17" s="1997"/>
      <c r="D17" s="1998"/>
      <c r="E17" s="418">
        <f>IF(E15&lt;H15,E15,H15)</f>
        <v>0</v>
      </c>
      <c r="F17" s="283" t="s">
        <v>365</v>
      </c>
      <c r="G17" s="288" t="s">
        <v>709</v>
      </c>
      <c r="H17" s="345"/>
      <c r="I17" s="345"/>
      <c r="J17" s="345"/>
    </row>
    <row r="18" spans="1:11" ht="24.65" customHeight="1">
      <c r="A18" s="281" t="s">
        <v>1344</v>
      </c>
      <c r="B18" s="281"/>
      <c r="C18" s="281"/>
      <c r="D18" s="281"/>
      <c r="E18" s="413"/>
      <c r="F18" s="281"/>
      <c r="G18" s="281"/>
      <c r="H18" s="1987"/>
      <c r="I18" s="1987"/>
      <c r="J18" s="345"/>
    </row>
    <row r="19" spans="1:11">
      <c r="A19" s="1199" t="s">
        <v>1340</v>
      </c>
      <c r="B19" s="281"/>
      <c r="C19" s="281"/>
      <c r="D19" s="281"/>
      <c r="E19" s="413"/>
      <c r="I19" s="281"/>
      <c r="J19" s="1197"/>
      <c r="K19" s="450"/>
    </row>
    <row r="20" spans="1:11">
      <c r="A20" s="1198" t="s">
        <v>1345</v>
      </c>
      <c r="F20" s="453"/>
      <c r="G20" s="453"/>
      <c r="H20" s="453"/>
      <c r="J20" s="450"/>
      <c r="K20" s="450"/>
    </row>
    <row r="21" spans="1:11" ht="26.5">
      <c r="A21" s="1220"/>
      <c r="B21" s="1221"/>
      <c r="C21" s="1221"/>
      <c r="D21" s="286"/>
      <c r="E21" s="289"/>
      <c r="F21" s="283"/>
      <c r="G21" s="288"/>
      <c r="H21" s="345"/>
      <c r="I21" s="345"/>
      <c r="J21" s="345"/>
    </row>
    <row r="22" spans="1:11" ht="18" customHeight="1">
      <c r="A22" s="765" t="s">
        <v>768</v>
      </c>
      <c r="B22" s="276"/>
      <c r="C22" s="276"/>
      <c r="D22" s="276"/>
      <c r="E22" s="276"/>
      <c r="F22" s="276"/>
      <c r="G22" s="345"/>
      <c r="H22" s="345"/>
      <c r="I22" s="345"/>
      <c r="J22" s="345"/>
    </row>
    <row r="23" spans="1:11" ht="26.5">
      <c r="A23" s="750" t="s">
        <v>767</v>
      </c>
      <c r="B23" s="276"/>
      <c r="C23" s="276"/>
      <c r="D23" s="276"/>
      <c r="E23" s="276"/>
      <c r="F23" s="276"/>
      <c r="G23" s="345"/>
      <c r="H23" s="345"/>
      <c r="I23" s="345"/>
      <c r="J23" s="345"/>
    </row>
    <row r="24" spans="1:11" ht="26.5">
      <c r="A24" s="413" t="s">
        <v>914</v>
      </c>
      <c r="B24" s="413"/>
      <c r="C24" s="413"/>
      <c r="D24" s="413"/>
      <c r="E24" s="413"/>
      <c r="F24" s="413"/>
      <c r="G24" s="345"/>
      <c r="H24" s="345"/>
      <c r="I24" s="345"/>
      <c r="J24" s="345"/>
    </row>
    <row r="25" spans="1:11" ht="26.5">
      <c r="A25" s="1990"/>
      <c r="B25" s="1991"/>
      <c r="C25" s="1991"/>
      <c r="D25" s="1991"/>
      <c r="E25" s="1991"/>
      <c r="F25" s="1992"/>
      <c r="G25" s="345"/>
      <c r="H25" s="345"/>
      <c r="I25" s="345"/>
      <c r="J25" s="345"/>
    </row>
    <row r="26" spans="1:11" ht="16.25" customHeight="1">
      <c r="A26" s="1993"/>
      <c r="B26" s="1994"/>
      <c r="C26" s="1994"/>
      <c r="D26" s="1994"/>
      <c r="E26" s="1994"/>
      <c r="F26" s="1995"/>
      <c r="G26" s="345"/>
      <c r="H26" s="345"/>
      <c r="I26" s="345"/>
      <c r="J26" s="345"/>
    </row>
    <row r="27" spans="1:11" ht="26.5">
      <c r="A27" s="750" t="s">
        <v>769</v>
      </c>
      <c r="B27" s="276"/>
      <c r="C27" s="276"/>
      <c r="D27" s="276"/>
      <c r="E27" s="276"/>
      <c r="F27" s="276"/>
      <c r="G27" s="345"/>
      <c r="H27" s="345"/>
      <c r="I27" s="345"/>
      <c r="J27" s="345"/>
    </row>
    <row r="28" spans="1:11" ht="26.5">
      <c r="A28" s="413" t="s">
        <v>915</v>
      </c>
      <c r="B28" s="1286"/>
      <c r="C28" s="1286"/>
      <c r="D28" s="1286"/>
      <c r="E28" s="1286"/>
      <c r="F28" s="1286"/>
      <c r="G28" s="345"/>
      <c r="H28" s="345"/>
      <c r="I28" s="345"/>
      <c r="J28" s="345"/>
    </row>
    <row r="29" spans="1:11" s="1223" customFormat="1" ht="21.65" customHeight="1">
      <c r="A29" s="1990"/>
      <c r="B29" s="1991"/>
      <c r="C29" s="1991"/>
      <c r="D29" s="1991"/>
      <c r="E29" s="1991"/>
      <c r="F29" s="1992"/>
      <c r="G29" s="345"/>
      <c r="H29" s="345"/>
      <c r="I29" s="345"/>
      <c r="J29" s="345"/>
      <c r="K29" s="421"/>
    </row>
    <row r="30" spans="1:11" ht="26.5">
      <c r="A30" s="1993"/>
      <c r="B30" s="1994"/>
      <c r="C30" s="1994"/>
      <c r="D30" s="1994"/>
      <c r="E30" s="1994"/>
      <c r="F30" s="1995"/>
      <c r="G30" s="345"/>
      <c r="H30" s="345"/>
      <c r="I30" s="345"/>
      <c r="J30" s="345"/>
    </row>
    <row r="31" spans="1:11" s="1223" customFormat="1" ht="26.5">
      <c r="A31" s="1287"/>
      <c r="B31" s="1287"/>
      <c r="C31" s="1287"/>
      <c r="D31" s="1287"/>
      <c r="E31" s="1287"/>
      <c r="F31" s="1287"/>
      <c r="G31" s="1222"/>
      <c r="H31" s="1222"/>
      <c r="I31" s="1222"/>
      <c r="J31" s="1222"/>
    </row>
    <row r="32" spans="1:11" ht="26.5">
      <c r="A32" s="1287"/>
      <c r="B32" s="1287"/>
      <c r="C32" s="1287"/>
      <c r="D32" s="1287"/>
      <c r="E32" s="1287"/>
      <c r="F32" s="1287"/>
      <c r="G32" s="1222"/>
      <c r="H32" s="1222"/>
      <c r="I32" s="1222"/>
      <c r="J32" s="1222"/>
      <c r="K32" s="1223"/>
    </row>
    <row r="33" spans="1:11">
      <c r="A33" s="766" t="s">
        <v>1341</v>
      </c>
      <c r="B33" s="276"/>
      <c r="C33" s="276"/>
      <c r="D33" s="276"/>
      <c r="E33" s="276"/>
      <c r="F33" s="276"/>
      <c r="G33" s="276"/>
      <c r="H33" s="276"/>
      <c r="I33" s="285"/>
      <c r="J33" s="285"/>
    </row>
    <row r="34" spans="1:11" ht="64.75" customHeight="1">
      <c r="A34" s="2003" t="s">
        <v>771</v>
      </c>
      <c r="B34" s="2003"/>
      <c r="C34" s="2004" t="s">
        <v>710</v>
      </c>
      <c r="D34" s="2005"/>
      <c r="E34" s="886" t="s">
        <v>715</v>
      </c>
      <c r="F34" s="2006" t="s">
        <v>711</v>
      </c>
      <c r="G34" s="2006"/>
      <c r="H34" s="2011" t="s">
        <v>712</v>
      </c>
      <c r="I34" s="2011"/>
      <c r="J34" s="285"/>
    </row>
    <row r="35" spans="1:11">
      <c r="A35" s="1999"/>
      <c r="B35" s="1999"/>
      <c r="C35" s="2000"/>
      <c r="D35" s="2001"/>
      <c r="E35" s="561">
        <f>C35*45000</f>
        <v>0</v>
      </c>
      <c r="F35" s="2002" t="str">
        <f>IF(G15=0,"○","×")</f>
        <v>○</v>
      </c>
      <c r="G35" s="2002"/>
      <c r="H35" s="1942">
        <f>IF(A35=0,0,IF(F35="×",0,MIN(A35,E35)))</f>
        <v>0</v>
      </c>
      <c r="I35" s="1942"/>
      <c r="J35" s="285"/>
    </row>
    <row r="36" spans="1:11" ht="19.25" customHeight="1">
      <c r="A36" s="281"/>
      <c r="B36" s="281"/>
      <c r="C36" s="281"/>
      <c r="D36" s="281"/>
      <c r="E36" s="413"/>
      <c r="F36" s="281"/>
      <c r="G36" s="281"/>
      <c r="H36" s="281"/>
      <c r="I36" s="281"/>
      <c r="J36" s="285"/>
    </row>
    <row r="37" spans="1:11" s="453" customFormat="1">
      <c r="A37" s="281" t="s">
        <v>1343</v>
      </c>
      <c r="B37" s="281"/>
      <c r="C37" s="281"/>
      <c r="D37" s="281"/>
      <c r="E37" s="413"/>
      <c r="F37" s="281"/>
      <c r="G37" s="281"/>
      <c r="H37" s="1987"/>
      <c r="I37" s="1987"/>
      <c r="J37" s="285"/>
      <c r="K37" s="421"/>
    </row>
    <row r="38" spans="1:11">
      <c r="A38" s="1199" t="s">
        <v>1340</v>
      </c>
      <c r="B38" s="281"/>
      <c r="C38" s="281"/>
      <c r="D38" s="281"/>
      <c r="E38" s="413"/>
      <c r="I38" s="281"/>
      <c r="J38" s="1197"/>
      <c r="K38" s="450"/>
    </row>
    <row r="39" spans="1:11">
      <c r="A39" s="1198" t="s">
        <v>1346</v>
      </c>
      <c r="F39" s="453"/>
      <c r="G39" s="453"/>
      <c r="H39" s="453"/>
      <c r="J39" s="450"/>
      <c r="K39" s="450"/>
    </row>
  </sheetData>
  <sheetProtection password="BF98" sheet="1" objects="1" scenarios="1"/>
  <mergeCells count="27">
    <mergeCell ref="A34:B34"/>
    <mergeCell ref="C34:D34"/>
    <mergeCell ref="F34:G34"/>
    <mergeCell ref="E9:F9"/>
    <mergeCell ref="H9:I9"/>
    <mergeCell ref="E10:F10"/>
    <mergeCell ref="H10:I10"/>
    <mergeCell ref="H34:I34"/>
    <mergeCell ref="E15:F15"/>
    <mergeCell ref="H15:I15"/>
    <mergeCell ref="H18:I18"/>
    <mergeCell ref="H37:I37"/>
    <mergeCell ref="E11:F11"/>
    <mergeCell ref="H11:I11"/>
    <mergeCell ref="E12:F12"/>
    <mergeCell ref="H12:I12"/>
    <mergeCell ref="H35:I35"/>
    <mergeCell ref="E13:F13"/>
    <mergeCell ref="H13:I13"/>
    <mergeCell ref="E14:F14"/>
    <mergeCell ref="H14:I14"/>
    <mergeCell ref="A25:F26"/>
    <mergeCell ref="A29:F30"/>
    <mergeCell ref="A17:D17"/>
    <mergeCell ref="A35:B35"/>
    <mergeCell ref="C35:D35"/>
    <mergeCell ref="F35:G35"/>
  </mergeCells>
  <phoneticPr fontId="4"/>
  <conditionalFormatting sqref="C10:C14">
    <cfRule type="cellIs" dxfId="2" priority="2" operator="equal">
      <formula>""</formula>
    </cfRule>
    <cfRule type="cellIs" dxfId="1" priority="3" operator="equal">
      <formula>"【保育体制強化事業】保育支援＋キッズガード"</formula>
    </cfRule>
    <cfRule type="cellIs" dxfId="0" priority="4" operator="notEqual">
      <formula>"【保育体制強化事業】保育支援"</formula>
    </cfRule>
  </conditionalFormatting>
  <dataValidations xWindow="763" yWindow="601" count="1">
    <dataValidation type="whole" operator="lessThanOrEqual" allowBlank="1" showInputMessage="1" showErrorMessage="1" sqref="D15">
      <formula1>12</formula1>
    </dataValidation>
  </dataValidations>
  <pageMargins left="0.70866141732283472" right="0.70866141732283472" top="0.74803149606299213" bottom="0.74803149606299213" header="0.31496062992125984" footer="0.31496062992125984"/>
  <pageSetup paperSize="9" scale="53" orientation="portrait" r:id="rId1"/>
  <headerFooter>
    <oddHeader>&amp;R&amp;D　&amp;T</oddHeader>
  </headerFooter>
  <legacy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view="pageBreakPreview" zoomScaleNormal="100" zoomScaleSheetLayoutView="100" workbookViewId="0">
      <selection activeCell="C17" sqref="C17"/>
    </sheetView>
  </sheetViews>
  <sheetFormatPr defaultColWidth="8.90625" defaultRowHeight="18"/>
  <cols>
    <col min="1" max="1" width="17.6328125" style="421" customWidth="1"/>
    <col min="2" max="2" width="20.6328125" style="421" customWidth="1"/>
    <col min="3" max="3" width="18.08984375" style="421" customWidth="1"/>
    <col min="4" max="4" width="17.54296875" style="421" customWidth="1"/>
    <col min="5" max="5" width="15.08984375" style="421" customWidth="1"/>
    <col min="6" max="16384" width="8.90625" style="421"/>
  </cols>
  <sheetData>
    <row r="1" spans="1:6">
      <c r="E1" s="437" t="str">
        <f>"【施設名】"&amp;基本情報!$C$3</f>
        <v>【施設名】</v>
      </c>
    </row>
    <row r="2" spans="1:6" ht="20.5" thickBot="1">
      <c r="A2" s="575" t="s">
        <v>1123</v>
      </c>
    </row>
    <row r="3" spans="1:6" ht="18.5" thickBot="1">
      <c r="A3" s="576" t="s">
        <v>275</v>
      </c>
      <c r="B3" s="577" t="s">
        <v>805</v>
      </c>
      <c r="C3" s="577" t="s">
        <v>247</v>
      </c>
      <c r="D3" s="578" t="s">
        <v>248</v>
      </c>
      <c r="F3" s="1109" t="s">
        <v>959</v>
      </c>
    </row>
    <row r="4" spans="1:6">
      <c r="A4" s="579" t="s">
        <v>628</v>
      </c>
      <c r="B4" s="580"/>
      <c r="C4" s="580"/>
      <c r="D4" s="581">
        <f>SUM(E12:E17)</f>
        <v>0</v>
      </c>
      <c r="F4" s="1109" t="s">
        <v>960</v>
      </c>
    </row>
    <row r="5" spans="1:6" ht="18.5" thickBot="1">
      <c r="A5" s="447" t="s">
        <v>201</v>
      </c>
      <c r="B5" s="582"/>
      <c r="C5" s="582"/>
      <c r="D5" s="467">
        <f>SUM(D4:D4)</f>
        <v>0</v>
      </c>
      <c r="F5" s="1109" t="s">
        <v>961</v>
      </c>
    </row>
    <row r="7" spans="1:6">
      <c r="A7" s="421" t="s">
        <v>958</v>
      </c>
    </row>
    <row r="8" spans="1:6">
      <c r="A8" s="1078" t="s">
        <v>974</v>
      </c>
      <c r="B8" s="1079"/>
      <c r="C8" s="1254"/>
      <c r="D8" s="1236"/>
    </row>
    <row r="9" spans="1:6">
      <c r="A9" s="520"/>
    </row>
    <row r="10" spans="1:6">
      <c r="A10" s="583" t="s">
        <v>704</v>
      </c>
      <c r="B10" s="287"/>
      <c r="C10" s="287"/>
      <c r="D10" s="287"/>
    </row>
    <row r="11" spans="1:6" ht="50.4" customHeight="1" thickBot="1">
      <c r="A11" s="560" t="s">
        <v>973</v>
      </c>
      <c r="B11" s="1110" t="s">
        <v>701</v>
      </c>
      <c r="C11" s="1110" t="s">
        <v>702</v>
      </c>
      <c r="D11" s="1110" t="s">
        <v>1145</v>
      </c>
      <c r="E11" s="1110" t="s">
        <v>703</v>
      </c>
      <c r="F11" s="288"/>
    </row>
    <row r="12" spans="1:6" ht="18.5" thickBot="1">
      <c r="A12" s="519" t="s">
        <v>968</v>
      </c>
      <c r="B12" s="1107">
        <f>初日在籍児童数!P22</f>
        <v>0</v>
      </c>
      <c r="C12" s="541">
        <v>300</v>
      </c>
      <c r="D12" s="1108"/>
      <c r="E12" s="1111">
        <f>IF(D12="○",B12*C12,0)</f>
        <v>0</v>
      </c>
      <c r="F12" s="283"/>
    </row>
    <row r="13" spans="1:6" ht="18.5" thickBot="1">
      <c r="A13" s="519" t="s">
        <v>969</v>
      </c>
      <c r="B13" s="1183">
        <f>初日在籍児童数!P23</f>
        <v>0</v>
      </c>
      <c r="C13" s="541">
        <v>300</v>
      </c>
      <c r="D13" s="1108"/>
      <c r="E13" s="1111">
        <f t="shared" ref="E13:E17" si="0">IF(D13="○",B13*C13,0)</f>
        <v>0</v>
      </c>
    </row>
    <row r="14" spans="1:6" ht="18.5" thickBot="1">
      <c r="A14" s="519" t="s">
        <v>970</v>
      </c>
      <c r="B14" s="1183">
        <f>初日在籍児童数!P24</f>
        <v>0</v>
      </c>
      <c r="C14" s="541">
        <v>300</v>
      </c>
      <c r="D14" s="1108"/>
      <c r="E14" s="1111">
        <f t="shared" si="0"/>
        <v>0</v>
      </c>
    </row>
    <row r="15" spans="1:6" ht="18.5" thickBot="1">
      <c r="A15" s="519" t="s">
        <v>956</v>
      </c>
      <c r="B15" s="1107">
        <f>初日在籍児童数!P26</f>
        <v>0</v>
      </c>
      <c r="C15" s="541">
        <v>150</v>
      </c>
      <c r="D15" s="1108"/>
      <c r="E15" s="1111">
        <f t="shared" si="0"/>
        <v>0</v>
      </c>
    </row>
    <row r="16" spans="1:6" ht="18.5" thickBot="1">
      <c r="A16" s="519" t="s">
        <v>957</v>
      </c>
      <c r="B16" s="1183">
        <f>初日在籍児童数!P29</f>
        <v>0</v>
      </c>
      <c r="C16" s="541">
        <v>150</v>
      </c>
      <c r="D16" s="1108"/>
      <c r="E16" s="1111">
        <f t="shared" si="0"/>
        <v>0</v>
      </c>
    </row>
    <row r="17" spans="1:5">
      <c r="A17" s="519" t="s">
        <v>965</v>
      </c>
      <c r="B17" s="1183">
        <f>初日在籍児童数!P30</f>
        <v>0</v>
      </c>
      <c r="C17" s="541">
        <v>150</v>
      </c>
      <c r="D17" s="1108"/>
      <c r="E17" s="1111">
        <f t="shared" si="0"/>
        <v>0</v>
      </c>
    </row>
  </sheetData>
  <sheetProtection password="BF98" sheet="1" objects="1" scenarios="1"/>
  <phoneticPr fontId="4"/>
  <conditionalFormatting sqref="A10:D10 B11:F11 F12 B12:C17">
    <cfRule type="expression" priority="1">
      <formula>CELL("protect",A10)=1</formula>
    </cfRule>
  </conditionalFormatting>
  <dataValidations xWindow="610" yWindow="813" count="1">
    <dataValidation type="list" allowBlank="1" showInputMessage="1" showErrorMessage="1" promptTitle="補助対象になるかの項目です" prompt="使用済みおむつ処理の対象になるかを判定しますので、選択してください。" sqref="D8 D12:D17">
      <formula1>$F$4:$F$5</formula1>
    </dataValidation>
  </dataValidations>
  <pageMargins left="0.70866141732283472" right="0.70866141732283472" top="0.74803149606299213" bottom="0.74803149606299213" header="0.31496062992125984" footer="0.31496062992125984"/>
  <pageSetup paperSize="9" orientation="portrait" r:id="rId1"/>
  <headerFooter>
    <oddHeader>&amp;R&amp;D　&amp;T</oddHeader>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21"/>
  <sheetViews>
    <sheetView view="pageBreakPreview" zoomScaleNormal="100" zoomScaleSheetLayoutView="100" workbookViewId="0">
      <selection activeCell="C18" sqref="C18"/>
    </sheetView>
  </sheetViews>
  <sheetFormatPr defaultColWidth="8.90625" defaultRowHeight="18"/>
  <cols>
    <col min="1" max="1" width="17.6328125" style="421" customWidth="1"/>
    <col min="2" max="2" width="20.6328125" style="421" customWidth="1"/>
    <col min="3" max="4" width="17.6328125" style="421" customWidth="1"/>
    <col min="5" max="16384" width="8.90625" style="421"/>
  </cols>
  <sheetData>
    <row r="1" spans="1:6">
      <c r="E1" s="437" t="str">
        <f>"【施設名】"&amp;基本情報!$C$3</f>
        <v>【施設名】</v>
      </c>
    </row>
    <row r="2" spans="1:6" ht="20.5" thickBot="1">
      <c r="A2" s="575" t="s">
        <v>1124</v>
      </c>
    </row>
    <row r="3" spans="1:6" ht="18.5" thickBot="1">
      <c r="A3" s="576" t="s">
        <v>275</v>
      </c>
      <c r="B3" s="577" t="s">
        <v>805</v>
      </c>
      <c r="C3" s="577" t="s">
        <v>247</v>
      </c>
      <c r="D3" s="578" t="s">
        <v>248</v>
      </c>
      <c r="F3" s="880" t="s">
        <v>959</v>
      </c>
    </row>
    <row r="4" spans="1:6">
      <c r="A4" s="579" t="s">
        <v>628</v>
      </c>
      <c r="B4" s="580"/>
      <c r="C4" s="580"/>
      <c r="D4" s="581">
        <f>IF(D8="○",SUM(D12:D21,0),0)</f>
        <v>0</v>
      </c>
      <c r="F4" s="880" t="s">
        <v>960</v>
      </c>
    </row>
    <row r="5" spans="1:6" ht="18.5" thickBot="1">
      <c r="A5" s="447" t="s">
        <v>201</v>
      </c>
      <c r="B5" s="582"/>
      <c r="C5" s="582"/>
      <c r="D5" s="467">
        <f>SUM(D4:D4)</f>
        <v>0</v>
      </c>
      <c r="F5" s="880" t="s">
        <v>961</v>
      </c>
    </row>
    <row r="7" spans="1:6">
      <c r="A7" s="421" t="s">
        <v>958</v>
      </c>
    </row>
    <row r="8" spans="1:6" ht="34.75" customHeight="1">
      <c r="A8" s="845" t="s">
        <v>962</v>
      </c>
      <c r="B8" s="846"/>
      <c r="C8" s="847"/>
      <c r="D8" s="1083"/>
    </row>
    <row r="10" spans="1:6">
      <c r="A10" s="583" t="s">
        <v>704</v>
      </c>
      <c r="B10" s="287"/>
      <c r="C10" s="287"/>
      <c r="D10" s="287"/>
    </row>
    <row r="11" spans="1:6" ht="50.4" customHeight="1">
      <c r="A11" s="560" t="s">
        <v>973</v>
      </c>
      <c r="B11" s="886" t="s">
        <v>701</v>
      </c>
      <c r="C11" s="886" t="s">
        <v>702</v>
      </c>
      <c r="D11" s="886" t="s">
        <v>703</v>
      </c>
      <c r="E11" s="288"/>
    </row>
    <row r="12" spans="1:6">
      <c r="A12" s="519" t="s">
        <v>968</v>
      </c>
      <c r="B12" s="1082">
        <f>初日在籍児童数!P22</f>
        <v>0</v>
      </c>
      <c r="C12" s="541">
        <v>575</v>
      </c>
      <c r="D12" s="541">
        <f>B12*C12</f>
        <v>0</v>
      </c>
      <c r="E12" s="283"/>
    </row>
    <row r="13" spans="1:6">
      <c r="A13" s="519" t="s">
        <v>969</v>
      </c>
      <c r="B13" s="1183">
        <f>初日在籍児童数!P23</f>
        <v>0</v>
      </c>
      <c r="C13" s="541">
        <v>575</v>
      </c>
      <c r="D13" s="541">
        <f t="shared" ref="D13:D21" si="0">B13*C13</f>
        <v>0</v>
      </c>
    </row>
    <row r="14" spans="1:6">
      <c r="A14" s="519" t="s">
        <v>970</v>
      </c>
      <c r="B14" s="1183">
        <f>初日在籍児童数!P24</f>
        <v>0</v>
      </c>
      <c r="C14" s="541">
        <v>575</v>
      </c>
      <c r="D14" s="541">
        <f t="shared" si="0"/>
        <v>0</v>
      </c>
    </row>
    <row r="15" spans="1:6">
      <c r="A15" s="519" t="s">
        <v>956</v>
      </c>
      <c r="B15" s="1082">
        <f>初日在籍児童数!P26</f>
        <v>0</v>
      </c>
      <c r="C15" s="541">
        <v>570</v>
      </c>
      <c r="D15" s="541">
        <f t="shared" si="0"/>
        <v>0</v>
      </c>
    </row>
    <row r="16" spans="1:6">
      <c r="A16" s="519" t="s">
        <v>963</v>
      </c>
      <c r="B16" s="1183">
        <f>初日在籍児童数!P27</f>
        <v>0</v>
      </c>
      <c r="C16" s="541">
        <v>570</v>
      </c>
      <c r="D16" s="541">
        <f t="shared" si="0"/>
        <v>0</v>
      </c>
    </row>
    <row r="17" spans="1:4">
      <c r="A17" s="519" t="s">
        <v>964</v>
      </c>
      <c r="B17" s="1183">
        <f>初日在籍児童数!P28</f>
        <v>0</v>
      </c>
      <c r="C17" s="541">
        <v>570</v>
      </c>
      <c r="D17" s="541">
        <f t="shared" si="0"/>
        <v>0</v>
      </c>
    </row>
    <row r="18" spans="1:4">
      <c r="A18" s="519" t="s">
        <v>957</v>
      </c>
      <c r="B18" s="1082">
        <f>初日在籍児童数!P29</f>
        <v>0</v>
      </c>
      <c r="C18" s="541">
        <v>480</v>
      </c>
      <c r="D18" s="541">
        <f t="shared" si="0"/>
        <v>0</v>
      </c>
    </row>
    <row r="19" spans="1:4">
      <c r="A19" s="519" t="s">
        <v>965</v>
      </c>
      <c r="B19" s="1183">
        <f>初日在籍児童数!P30</f>
        <v>0</v>
      </c>
      <c r="C19" s="541">
        <v>480</v>
      </c>
      <c r="D19" s="541">
        <f t="shared" si="0"/>
        <v>0</v>
      </c>
    </row>
    <row r="20" spans="1:4">
      <c r="A20" s="519" t="s">
        <v>966</v>
      </c>
      <c r="B20" s="1183">
        <f>初日在籍児童数!P31</f>
        <v>0</v>
      </c>
      <c r="C20" s="541">
        <v>480</v>
      </c>
      <c r="D20" s="541">
        <f t="shared" si="0"/>
        <v>0</v>
      </c>
    </row>
    <row r="21" spans="1:4">
      <c r="A21" s="519" t="s">
        <v>967</v>
      </c>
      <c r="B21" s="1183">
        <f>初日在籍児童数!P32</f>
        <v>0</v>
      </c>
      <c r="C21" s="541">
        <v>480</v>
      </c>
      <c r="D21" s="541">
        <f t="shared" si="0"/>
        <v>0</v>
      </c>
    </row>
  </sheetData>
  <sheetProtection password="BF98" sheet="1" objects="1" scenarios="1"/>
  <phoneticPr fontId="4"/>
  <conditionalFormatting sqref="A10:D10 B11:E12 D16:D21 B13:D15 B16:C18 C19 B19:B21">
    <cfRule type="expression" priority="2">
      <formula>CELL("protect",A10)=1</formula>
    </cfRule>
  </conditionalFormatting>
  <conditionalFormatting sqref="C20:C21">
    <cfRule type="expression" priority="1">
      <formula>CELL("protect",C20)=1</formula>
    </cfRule>
  </conditionalFormatting>
  <dataValidations count="1">
    <dataValidation type="list" allowBlank="1" showInputMessage="1" showErrorMessage="1" promptTitle="補助対象になるかの項目です" prompt="物価高騰対応補助の対象になるかを判定しますので、選択してください。" sqref="D8">
      <formula1>$F$4:$F$5</formula1>
    </dataValidation>
  </dataValidations>
  <pageMargins left="0.70866141732283472" right="0.70866141732283472" top="0.74803149606299213" bottom="0.74803149606299213" header="0.31496062992125984" footer="0.31496062992125984"/>
  <pageSetup paperSize="9" orientation="portrait" r:id="rId1"/>
  <headerFooter>
    <oddHeader>&amp;R&amp;D　&amp;T</oddHead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X60"/>
  <sheetViews>
    <sheetView view="pageBreakPreview" topLeftCell="A19" zoomScale="60" zoomScaleNormal="100" workbookViewId="0">
      <selection activeCell="Q25" sqref="Q25"/>
    </sheetView>
  </sheetViews>
  <sheetFormatPr defaultColWidth="8.90625" defaultRowHeight="18"/>
  <cols>
    <col min="1" max="1" width="4.453125" style="968" customWidth="1"/>
    <col min="2" max="2" width="3.90625" style="968" bestFit="1" customWidth="1"/>
    <col min="3" max="8" width="4.453125" style="968" customWidth="1"/>
    <col min="9" max="9" width="13" style="968" customWidth="1"/>
    <col min="10" max="10" width="4.6328125" style="968" customWidth="1"/>
    <col min="11" max="11" width="7.54296875" style="968" customWidth="1"/>
    <col min="12" max="40" width="4.453125" style="968" customWidth="1"/>
    <col min="41" max="41" width="13.81640625" style="968" customWidth="1"/>
    <col min="42" max="45" width="8.36328125" style="968" customWidth="1"/>
    <col min="46" max="53" width="4.453125" style="968" customWidth="1"/>
    <col min="54" max="16384" width="8.90625" style="968"/>
  </cols>
  <sheetData>
    <row r="1" spans="1:102">
      <c r="AY1" s="969">
        <f>基本情報!C3</f>
        <v>0</v>
      </c>
    </row>
    <row r="2" spans="1:102">
      <c r="AY2" s="969">
        <f>基本情報!C4</f>
        <v>0</v>
      </c>
    </row>
    <row r="3" spans="1:102" ht="20">
      <c r="A3" s="970" t="s">
        <v>1015</v>
      </c>
    </row>
    <row r="4" spans="1:102" ht="20">
      <c r="A4" s="971" t="s">
        <v>1016</v>
      </c>
      <c r="B4" s="972"/>
      <c r="C4" s="972"/>
      <c r="D4" s="972"/>
      <c r="E4" s="972"/>
      <c r="F4" s="972"/>
      <c r="G4" s="972"/>
      <c r="H4" s="972"/>
      <c r="I4" s="972"/>
      <c r="J4" s="972"/>
      <c r="K4" s="972"/>
      <c r="L4" s="972"/>
      <c r="M4" s="972"/>
      <c r="N4" s="972"/>
      <c r="O4" s="972"/>
      <c r="P4" s="972"/>
      <c r="Q4" s="972"/>
      <c r="R4" s="972"/>
      <c r="S4" s="972"/>
      <c r="T4" s="972"/>
      <c r="U4" s="972"/>
      <c r="V4" s="972"/>
      <c r="W4" s="972"/>
      <c r="X4" s="972"/>
      <c r="Y4" s="972"/>
      <c r="Z4" s="972"/>
      <c r="AA4" s="972"/>
      <c r="AB4" s="972"/>
      <c r="AC4" s="972"/>
      <c r="AD4" s="972"/>
      <c r="AE4" s="972"/>
      <c r="AF4" s="972"/>
      <c r="AG4" s="972"/>
      <c r="AH4" s="972"/>
      <c r="AI4" s="972"/>
      <c r="AJ4" s="972"/>
      <c r="AK4" s="972"/>
      <c r="AL4" s="972"/>
      <c r="AM4" s="972"/>
      <c r="AN4" s="972"/>
      <c r="AO4" s="972"/>
      <c r="AP4" s="972"/>
      <c r="AQ4" s="972"/>
      <c r="AR4" s="972"/>
      <c r="AS4" s="972"/>
      <c r="AT4" s="972"/>
      <c r="AU4" s="972"/>
      <c r="AV4" s="972"/>
      <c r="AW4" s="972"/>
      <c r="AX4" s="972"/>
      <c r="AY4" s="972"/>
    </row>
    <row r="5" spans="1:102" s="976" customFormat="1" ht="18" customHeight="1">
      <c r="A5" s="1311" t="s">
        <v>1017</v>
      </c>
      <c r="B5" s="1312"/>
      <c r="C5" s="1312"/>
      <c r="D5" s="1312"/>
      <c r="E5" s="1312"/>
      <c r="F5" s="1313"/>
      <c r="G5" s="1317" t="s">
        <v>1018</v>
      </c>
      <c r="H5" s="1318"/>
      <c r="I5" s="1318"/>
      <c r="J5" s="1318"/>
      <c r="K5" s="1318"/>
      <c r="L5" s="1318"/>
      <c r="M5" s="1318"/>
      <c r="N5" s="1318"/>
      <c r="O5" s="1318"/>
      <c r="P5" s="1318"/>
      <c r="Q5" s="1318"/>
      <c r="R5" s="1318"/>
      <c r="S5" s="1318"/>
      <c r="T5" s="1318"/>
      <c r="U5" s="1318"/>
      <c r="V5" s="1318"/>
      <c r="W5" s="1318"/>
      <c r="X5" s="1318"/>
      <c r="Y5" s="1318"/>
      <c r="Z5" s="1318"/>
      <c r="AA5" s="1318"/>
      <c r="AB5" s="1318"/>
      <c r="AC5" s="1318"/>
      <c r="AD5" s="1318"/>
      <c r="AE5" s="1318"/>
      <c r="AF5" s="1318"/>
      <c r="AG5" s="1318"/>
      <c r="AH5" s="1318"/>
      <c r="AI5" s="1318"/>
      <c r="AJ5" s="1318"/>
      <c r="AK5" s="1318"/>
      <c r="AL5" s="1318"/>
      <c r="AM5" s="1318"/>
      <c r="AN5" s="1311" t="s">
        <v>1019</v>
      </c>
      <c r="AO5" s="1313"/>
      <c r="AP5" s="1311" t="s">
        <v>1020</v>
      </c>
      <c r="AQ5" s="1313"/>
      <c r="AR5" s="1311" t="s">
        <v>1021</v>
      </c>
      <c r="AS5" s="1313"/>
      <c r="AT5" s="973"/>
      <c r="AU5" s="973"/>
      <c r="AV5" s="974"/>
      <c r="AW5" s="974"/>
      <c r="AX5" s="974"/>
      <c r="AY5" s="974"/>
      <c r="AZ5" s="975"/>
      <c r="BA5" s="975"/>
      <c r="BB5" s="975"/>
      <c r="BC5" s="975"/>
      <c r="BF5" s="975"/>
      <c r="BG5" s="975"/>
      <c r="BH5" s="975"/>
      <c r="BI5" s="975"/>
      <c r="BJ5" s="975"/>
      <c r="BK5" s="975"/>
      <c r="BL5" s="973"/>
      <c r="BM5" s="973"/>
      <c r="BN5" s="973"/>
      <c r="BO5" s="973"/>
      <c r="BP5" s="973"/>
      <c r="BQ5" s="973"/>
      <c r="BR5" s="973"/>
      <c r="BS5" s="973"/>
      <c r="BT5" s="973"/>
      <c r="BU5" s="973"/>
      <c r="BV5" s="973"/>
      <c r="BW5" s="973"/>
      <c r="BX5" s="973"/>
      <c r="BY5" s="973"/>
      <c r="BZ5" s="973"/>
      <c r="CA5" s="973"/>
      <c r="CB5" s="973"/>
      <c r="CC5" s="973"/>
      <c r="CD5" s="977"/>
      <c r="CE5" s="978"/>
      <c r="CF5" s="978"/>
      <c r="CG5" s="978"/>
      <c r="CH5" s="978"/>
      <c r="CI5" s="973"/>
      <c r="CJ5" s="973"/>
      <c r="CK5" s="973"/>
      <c r="CL5" s="973"/>
      <c r="CM5" s="973"/>
      <c r="CN5" s="973"/>
      <c r="CO5" s="973"/>
      <c r="CP5" s="973"/>
      <c r="CQ5" s="974"/>
      <c r="CR5" s="974"/>
      <c r="CS5" s="974"/>
      <c r="CT5" s="974"/>
      <c r="CU5" s="989"/>
      <c r="CV5" s="989"/>
      <c r="CW5" s="989"/>
      <c r="CX5" s="989"/>
    </row>
    <row r="6" spans="1:102" s="976" customFormat="1" ht="55.75" customHeight="1">
      <c r="A6" s="1314"/>
      <c r="B6" s="1315"/>
      <c r="C6" s="1315"/>
      <c r="D6" s="1315"/>
      <c r="E6" s="1315"/>
      <c r="F6" s="1316"/>
      <c r="G6" s="1317" t="s">
        <v>1022</v>
      </c>
      <c r="H6" s="1318"/>
      <c r="I6" s="1318"/>
      <c r="J6" s="1318"/>
      <c r="K6" s="1318"/>
      <c r="L6" s="1318"/>
      <c r="M6" s="1318"/>
      <c r="N6" s="1318"/>
      <c r="O6" s="1318"/>
      <c r="P6" s="1318"/>
      <c r="Q6" s="1318"/>
      <c r="R6" s="1318"/>
      <c r="S6" s="1318"/>
      <c r="T6" s="1318"/>
      <c r="U6" s="1318"/>
      <c r="V6" s="1318"/>
      <c r="W6" s="1318"/>
      <c r="X6" s="1318"/>
      <c r="Y6" s="1321"/>
      <c r="Z6" s="1322" t="s">
        <v>1023</v>
      </c>
      <c r="AA6" s="1323"/>
      <c r="AB6" s="1323"/>
      <c r="AC6" s="1323"/>
      <c r="AD6" s="1323"/>
      <c r="AE6" s="1323"/>
      <c r="AF6" s="1323"/>
      <c r="AG6" s="1324"/>
      <c r="AH6" s="1325" t="s">
        <v>1024</v>
      </c>
      <c r="AI6" s="1326"/>
      <c r="AJ6" s="1325" t="s">
        <v>1025</v>
      </c>
      <c r="AK6" s="1329"/>
      <c r="AL6" s="1329"/>
      <c r="AM6" s="1329"/>
      <c r="AN6" s="1319"/>
      <c r="AO6" s="1320"/>
      <c r="AP6" s="1319"/>
      <c r="AQ6" s="1320"/>
      <c r="AR6" s="1319"/>
      <c r="AS6" s="1320"/>
      <c r="AT6" s="973"/>
      <c r="AU6" s="973"/>
      <c r="AV6" s="974"/>
      <c r="AW6" s="974"/>
      <c r="AX6" s="974"/>
      <c r="AY6" s="974"/>
      <c r="AZ6" s="975"/>
      <c r="BA6" s="975"/>
      <c r="BB6" s="975"/>
      <c r="BC6" s="975"/>
      <c r="BF6" s="975"/>
      <c r="BG6" s="975"/>
      <c r="BH6" s="975"/>
      <c r="BI6" s="975"/>
      <c r="BJ6" s="975"/>
      <c r="BK6" s="975"/>
      <c r="BL6" s="973"/>
      <c r="BM6" s="973"/>
      <c r="BN6" s="973"/>
      <c r="BO6" s="973"/>
      <c r="BP6" s="973"/>
      <c r="BQ6" s="973"/>
      <c r="BR6" s="973"/>
      <c r="BS6" s="973"/>
      <c r="BT6" s="973"/>
      <c r="BU6" s="973"/>
      <c r="BV6" s="973"/>
      <c r="BW6" s="973"/>
      <c r="BX6" s="973"/>
      <c r="BY6" s="973"/>
      <c r="BZ6" s="973"/>
      <c r="CA6" s="973"/>
      <c r="CB6" s="973"/>
      <c r="CC6" s="973"/>
      <c r="CD6" s="977"/>
      <c r="CE6" s="978"/>
      <c r="CF6" s="978"/>
      <c r="CG6" s="978"/>
      <c r="CH6" s="978"/>
      <c r="CI6" s="973"/>
      <c r="CJ6" s="973"/>
      <c r="CK6" s="973"/>
      <c r="CL6" s="973"/>
      <c r="CM6" s="973"/>
      <c r="CN6" s="973"/>
      <c r="CO6" s="973"/>
      <c r="CP6" s="973"/>
      <c r="CQ6" s="974"/>
      <c r="CR6" s="974"/>
      <c r="CS6" s="974"/>
      <c r="CT6" s="974"/>
      <c r="CU6" s="989"/>
      <c r="CV6" s="989"/>
      <c r="CW6" s="989"/>
      <c r="CX6" s="989"/>
    </row>
    <row r="7" spans="1:102" s="976" customFormat="1">
      <c r="A7" s="1311" t="s">
        <v>1026</v>
      </c>
      <c r="B7" s="1313"/>
      <c r="C7" s="1311" t="s">
        <v>1027</v>
      </c>
      <c r="D7" s="1313"/>
      <c r="E7" s="1311" t="s">
        <v>1028</v>
      </c>
      <c r="F7" s="1313"/>
      <c r="G7" s="1311" t="s">
        <v>1029</v>
      </c>
      <c r="H7" s="1313"/>
      <c r="I7" s="1317" t="s">
        <v>1030</v>
      </c>
      <c r="J7" s="1318"/>
      <c r="K7" s="1318"/>
      <c r="L7" s="1318"/>
      <c r="M7" s="1318"/>
      <c r="N7" s="1318"/>
      <c r="O7" s="1318"/>
      <c r="P7" s="1318"/>
      <c r="Q7" s="1318"/>
      <c r="R7" s="1318"/>
      <c r="S7" s="1318"/>
      <c r="T7" s="1318"/>
      <c r="U7" s="1318"/>
      <c r="V7" s="1318"/>
      <c r="W7" s="1318"/>
      <c r="X7" s="1318"/>
      <c r="Y7" s="1321"/>
      <c r="Z7" s="1311" t="s">
        <v>1029</v>
      </c>
      <c r="AA7" s="1313"/>
      <c r="AB7" s="1317" t="s">
        <v>1031</v>
      </c>
      <c r="AC7" s="1318"/>
      <c r="AD7" s="1318"/>
      <c r="AE7" s="1318"/>
      <c r="AF7" s="1318"/>
      <c r="AG7" s="1321"/>
      <c r="AH7" s="1327"/>
      <c r="AI7" s="1328"/>
      <c r="AJ7" s="1327"/>
      <c r="AK7" s="1330"/>
      <c r="AL7" s="1330"/>
      <c r="AM7" s="1330"/>
      <c r="AN7" s="1319"/>
      <c r="AO7" s="1320"/>
      <c r="AP7" s="1319"/>
      <c r="AQ7" s="1320"/>
      <c r="AR7" s="1319"/>
      <c r="AS7" s="1320"/>
      <c r="AT7" s="975"/>
      <c r="AU7" s="975"/>
      <c r="AX7" s="975"/>
      <c r="AY7" s="975"/>
      <c r="AZ7" s="975"/>
      <c r="BA7" s="975"/>
      <c r="BB7" s="975"/>
      <c r="BC7" s="975"/>
      <c r="BD7" s="973"/>
      <c r="BE7" s="973"/>
      <c r="BF7" s="973"/>
      <c r="BG7" s="977"/>
      <c r="BH7" s="977"/>
      <c r="BI7" s="977"/>
      <c r="BJ7" s="973"/>
      <c r="BK7" s="973"/>
      <c r="BL7" s="973"/>
      <c r="BM7" s="977"/>
      <c r="BN7" s="977"/>
      <c r="BO7" s="977"/>
      <c r="BP7" s="973"/>
      <c r="BQ7" s="973"/>
      <c r="BR7" s="973"/>
      <c r="BS7" s="973"/>
      <c r="BT7" s="973"/>
      <c r="BU7" s="973"/>
      <c r="BV7" s="977"/>
      <c r="BW7" s="978"/>
      <c r="BX7" s="978"/>
      <c r="BY7" s="978"/>
      <c r="BZ7" s="978"/>
      <c r="CA7" s="979"/>
      <c r="CB7" s="979"/>
      <c r="CC7" s="979"/>
      <c r="CD7" s="979"/>
      <c r="CE7" s="979"/>
      <c r="CF7" s="979"/>
      <c r="CG7" s="979"/>
      <c r="CH7" s="979"/>
      <c r="CI7" s="974"/>
      <c r="CJ7" s="974"/>
      <c r="CK7" s="974"/>
      <c r="CL7" s="974"/>
      <c r="CM7" s="989"/>
      <c r="CN7" s="989"/>
      <c r="CO7" s="989"/>
      <c r="CP7" s="989"/>
    </row>
    <row r="8" spans="1:102" s="976" customFormat="1">
      <c r="A8" s="1319"/>
      <c r="B8" s="1320"/>
      <c r="C8" s="1319"/>
      <c r="D8" s="1320"/>
      <c r="E8" s="1319"/>
      <c r="F8" s="1320"/>
      <c r="G8" s="1319"/>
      <c r="H8" s="1320"/>
      <c r="I8" s="980" t="s">
        <v>1032</v>
      </c>
      <c r="J8" s="973"/>
      <c r="K8" s="973"/>
      <c r="L8" s="973"/>
      <c r="M8" s="973"/>
      <c r="N8" s="973"/>
      <c r="O8" s="973"/>
      <c r="P8" s="973"/>
      <c r="Q8" s="973"/>
      <c r="R8" s="980" t="s">
        <v>1033</v>
      </c>
      <c r="S8" s="973"/>
      <c r="T8" s="973"/>
      <c r="U8" s="981"/>
      <c r="V8" s="981"/>
      <c r="W8" s="981"/>
      <c r="X8" s="981"/>
      <c r="Y8" s="982"/>
      <c r="Z8" s="1319"/>
      <c r="AA8" s="1320"/>
      <c r="AB8" s="983" t="s">
        <v>1032</v>
      </c>
      <c r="AC8" s="984"/>
      <c r="AD8" s="985"/>
      <c r="AE8" s="985"/>
      <c r="AF8" s="985"/>
      <c r="AG8" s="986"/>
      <c r="AH8" s="1327"/>
      <c r="AI8" s="1328"/>
      <c r="AJ8" s="987"/>
      <c r="AK8" s="984"/>
      <c r="AL8" s="984"/>
      <c r="AM8" s="984"/>
      <c r="AN8" s="1319"/>
      <c r="AO8" s="1320"/>
      <c r="AP8" s="1319"/>
      <c r="AQ8" s="1320"/>
      <c r="AR8" s="1319"/>
      <c r="AS8" s="1320"/>
      <c r="AT8" s="975"/>
      <c r="AU8" s="975"/>
      <c r="AX8" s="975"/>
      <c r="AY8" s="975"/>
      <c r="AZ8" s="975"/>
      <c r="BA8" s="975"/>
      <c r="BB8" s="975"/>
      <c r="BC8" s="975"/>
      <c r="BD8" s="973"/>
      <c r="BE8" s="973"/>
      <c r="BF8" s="973"/>
      <c r="BG8" s="977"/>
      <c r="BH8" s="977"/>
      <c r="BI8" s="977"/>
      <c r="BJ8" s="973"/>
      <c r="BK8" s="973"/>
      <c r="BL8" s="973"/>
      <c r="BM8" s="977"/>
      <c r="BN8" s="977"/>
      <c r="BO8" s="977"/>
      <c r="BP8" s="973"/>
      <c r="BQ8" s="973"/>
      <c r="BR8" s="973"/>
      <c r="BS8" s="973"/>
      <c r="BT8" s="973"/>
      <c r="BU8" s="973"/>
      <c r="BV8" s="977"/>
      <c r="BW8" s="978"/>
      <c r="BX8" s="978"/>
      <c r="BY8" s="978"/>
      <c r="BZ8" s="978"/>
      <c r="CA8" s="979"/>
      <c r="CB8" s="979"/>
      <c r="CC8" s="979"/>
      <c r="CD8" s="979"/>
      <c r="CE8" s="979"/>
      <c r="CF8" s="979"/>
      <c r="CG8" s="979"/>
      <c r="CH8" s="979"/>
      <c r="CI8" s="974"/>
      <c r="CJ8" s="974"/>
      <c r="CK8" s="974"/>
      <c r="CL8" s="974"/>
      <c r="CM8" s="989"/>
      <c r="CN8" s="989"/>
      <c r="CO8" s="989"/>
      <c r="CP8" s="989"/>
    </row>
    <row r="9" spans="1:102" s="976" customFormat="1">
      <c r="A9" s="1319"/>
      <c r="B9" s="1320"/>
      <c r="C9" s="1319"/>
      <c r="D9" s="1320"/>
      <c r="E9" s="1319"/>
      <c r="F9" s="1320"/>
      <c r="G9" s="1319"/>
      <c r="H9" s="1320"/>
      <c r="I9" s="988"/>
      <c r="J9" s="977"/>
      <c r="K9" s="977"/>
      <c r="L9" s="1342" t="s">
        <v>1034</v>
      </c>
      <c r="M9" s="1343"/>
      <c r="N9" s="1343"/>
      <c r="O9" s="1343"/>
      <c r="P9" s="1343"/>
      <c r="Q9" s="1344"/>
      <c r="R9" s="1348" t="s">
        <v>1035</v>
      </c>
      <c r="S9" s="1349"/>
      <c r="T9" s="1342" t="s">
        <v>1034</v>
      </c>
      <c r="U9" s="1343"/>
      <c r="V9" s="1343"/>
      <c r="W9" s="1343"/>
      <c r="X9" s="1343"/>
      <c r="Y9" s="1344"/>
      <c r="Z9" s="1319"/>
      <c r="AA9" s="1320"/>
      <c r="AB9" s="987"/>
      <c r="AC9" s="984"/>
      <c r="AD9" s="1350" t="s">
        <v>1036</v>
      </c>
      <c r="AE9" s="1351"/>
      <c r="AF9" s="1351" t="s">
        <v>1037</v>
      </c>
      <c r="AG9" s="1362"/>
      <c r="AH9" s="1327"/>
      <c r="AI9" s="1328"/>
      <c r="AJ9" s="1364"/>
      <c r="AK9" s="1365"/>
      <c r="AL9" s="1325" t="s">
        <v>1038</v>
      </c>
      <c r="AM9" s="1326"/>
      <c r="AN9" s="1319"/>
      <c r="AO9" s="1320"/>
      <c r="AP9" s="1319"/>
      <c r="AQ9" s="1320"/>
      <c r="AR9" s="1319"/>
      <c r="AS9" s="1320"/>
      <c r="AT9" s="979"/>
      <c r="AU9" s="979"/>
      <c r="AV9" s="974"/>
      <c r="AW9" s="974"/>
      <c r="AX9" s="974"/>
      <c r="AY9" s="974"/>
      <c r="AZ9" s="975"/>
      <c r="BA9" s="975"/>
      <c r="BB9" s="975"/>
      <c r="BC9" s="975"/>
      <c r="BF9" s="975"/>
      <c r="BG9" s="975"/>
      <c r="BH9" s="975"/>
      <c r="BI9" s="975"/>
      <c r="BJ9" s="975"/>
      <c r="BK9" s="975"/>
      <c r="BL9" s="977"/>
      <c r="BM9" s="977"/>
      <c r="BN9" s="977"/>
      <c r="BO9" s="979"/>
      <c r="BP9" s="979"/>
      <c r="BQ9" s="979"/>
      <c r="BR9" s="979"/>
      <c r="BS9" s="979"/>
      <c r="BT9" s="979"/>
      <c r="BU9" s="979"/>
      <c r="BV9" s="979"/>
      <c r="BW9" s="979"/>
      <c r="BX9" s="979"/>
      <c r="BY9" s="979"/>
      <c r="BZ9" s="979"/>
      <c r="CA9" s="979"/>
      <c r="CB9" s="979"/>
      <c r="CC9" s="979"/>
      <c r="CD9" s="977"/>
      <c r="CE9" s="978"/>
      <c r="CF9" s="978"/>
      <c r="CG9" s="978"/>
      <c r="CH9" s="978"/>
      <c r="CI9" s="979"/>
      <c r="CJ9" s="979"/>
      <c r="CK9" s="979"/>
      <c r="CL9" s="979"/>
      <c r="CM9" s="979"/>
      <c r="CN9" s="979"/>
      <c r="CO9" s="979"/>
      <c r="CP9" s="979"/>
      <c r="CQ9" s="974"/>
      <c r="CR9" s="974"/>
      <c r="CS9" s="974"/>
      <c r="CT9" s="974"/>
      <c r="CU9" s="989"/>
      <c r="CV9" s="989"/>
      <c r="CW9" s="989"/>
      <c r="CX9" s="989"/>
    </row>
    <row r="10" spans="1:102" s="976" customFormat="1">
      <c r="A10" s="1319"/>
      <c r="B10" s="1320"/>
      <c r="C10" s="1319"/>
      <c r="D10" s="1320"/>
      <c r="E10" s="1319"/>
      <c r="F10" s="1320"/>
      <c r="G10" s="1319"/>
      <c r="H10" s="1320"/>
      <c r="I10" s="988"/>
      <c r="J10" s="977"/>
      <c r="K10" s="977"/>
      <c r="L10" s="1345"/>
      <c r="M10" s="1346"/>
      <c r="N10" s="1346"/>
      <c r="O10" s="1346"/>
      <c r="P10" s="1346"/>
      <c r="Q10" s="1347"/>
      <c r="R10" s="1348"/>
      <c r="S10" s="1349"/>
      <c r="T10" s="1345"/>
      <c r="U10" s="1346"/>
      <c r="V10" s="1346"/>
      <c r="W10" s="1346"/>
      <c r="X10" s="1346"/>
      <c r="Y10" s="1347"/>
      <c r="Z10" s="1319"/>
      <c r="AA10" s="1320"/>
      <c r="AB10" s="987"/>
      <c r="AC10" s="984"/>
      <c r="AD10" s="1352"/>
      <c r="AE10" s="1353"/>
      <c r="AF10" s="1353"/>
      <c r="AG10" s="1363"/>
      <c r="AH10" s="1327"/>
      <c r="AI10" s="1328"/>
      <c r="AJ10" s="1327"/>
      <c r="AK10" s="1328"/>
      <c r="AL10" s="1327"/>
      <c r="AM10" s="1328"/>
      <c r="AN10" s="1319"/>
      <c r="AO10" s="1320"/>
      <c r="AP10" s="1319"/>
      <c r="AQ10" s="1320"/>
      <c r="AR10" s="1319"/>
      <c r="AS10" s="1320"/>
      <c r="AT10" s="979"/>
      <c r="AU10" s="979"/>
      <c r="AV10" s="974"/>
      <c r="AW10" s="974"/>
      <c r="AX10" s="974"/>
      <c r="AY10" s="974"/>
      <c r="AZ10" s="975"/>
      <c r="BA10" s="975"/>
      <c r="BB10" s="975"/>
      <c r="BC10" s="975"/>
      <c r="BF10" s="975"/>
      <c r="BG10" s="975"/>
      <c r="BH10" s="975"/>
      <c r="BI10" s="975"/>
      <c r="BJ10" s="975"/>
      <c r="BK10" s="975"/>
      <c r="BL10" s="977"/>
      <c r="BM10" s="977"/>
      <c r="BN10" s="977"/>
      <c r="BO10" s="979"/>
      <c r="BP10" s="979"/>
      <c r="BQ10" s="979"/>
      <c r="BR10" s="979"/>
      <c r="BS10" s="979"/>
      <c r="BT10" s="979"/>
      <c r="BU10" s="979"/>
      <c r="BV10" s="979"/>
      <c r="BW10" s="979"/>
      <c r="BX10" s="979"/>
      <c r="BY10" s="979"/>
      <c r="BZ10" s="979"/>
      <c r="CA10" s="979"/>
      <c r="CB10" s="979"/>
      <c r="CC10" s="979"/>
      <c r="CD10" s="977"/>
      <c r="CE10" s="978"/>
      <c r="CF10" s="978"/>
      <c r="CG10" s="978"/>
      <c r="CH10" s="978"/>
      <c r="CI10" s="979"/>
      <c r="CJ10" s="979"/>
      <c r="CK10" s="979"/>
      <c r="CL10" s="979"/>
      <c r="CM10" s="979"/>
      <c r="CN10" s="979"/>
      <c r="CO10" s="979"/>
      <c r="CP10" s="979"/>
      <c r="CQ10" s="974"/>
      <c r="CR10" s="974"/>
      <c r="CS10" s="974"/>
      <c r="CT10" s="974"/>
      <c r="CU10" s="989"/>
      <c r="CV10" s="989"/>
      <c r="CW10" s="989"/>
      <c r="CX10" s="989"/>
    </row>
    <row r="11" spans="1:102" s="976" customFormat="1">
      <c r="A11" s="1319"/>
      <c r="B11" s="1320"/>
      <c r="C11" s="1319"/>
      <c r="D11" s="1320"/>
      <c r="E11" s="1319"/>
      <c r="F11" s="1320"/>
      <c r="G11" s="1319"/>
      <c r="H11" s="1320"/>
      <c r="I11" s="988"/>
      <c r="J11" s="977"/>
      <c r="K11" s="977"/>
      <c r="L11" s="1333" t="s">
        <v>1039</v>
      </c>
      <c r="M11" s="1334"/>
      <c r="N11" s="1337" t="s">
        <v>1040</v>
      </c>
      <c r="O11" s="1334"/>
      <c r="P11" s="1337" t="s">
        <v>1041</v>
      </c>
      <c r="Q11" s="1339"/>
      <c r="R11" s="1348"/>
      <c r="S11" s="1349"/>
      <c r="T11" s="1333" t="s">
        <v>1039</v>
      </c>
      <c r="U11" s="1334"/>
      <c r="V11" s="1337" t="s">
        <v>1040</v>
      </c>
      <c r="W11" s="1334"/>
      <c r="X11" s="1337" t="s">
        <v>1041</v>
      </c>
      <c r="Y11" s="1339"/>
      <c r="Z11" s="1319"/>
      <c r="AA11" s="1320"/>
      <c r="AB11" s="987"/>
      <c r="AC11" s="984"/>
      <c r="AD11" s="1352"/>
      <c r="AE11" s="1353"/>
      <c r="AF11" s="1353"/>
      <c r="AG11" s="1363"/>
      <c r="AH11" s="1327"/>
      <c r="AI11" s="1328"/>
      <c r="AJ11" s="1327"/>
      <c r="AK11" s="1328"/>
      <c r="AL11" s="1327"/>
      <c r="AM11" s="1328"/>
      <c r="AN11" s="1319"/>
      <c r="AO11" s="1320"/>
      <c r="AP11" s="1319"/>
      <c r="AQ11" s="1320"/>
      <c r="AR11" s="1319"/>
      <c r="AS11" s="1320"/>
      <c r="AT11" s="979"/>
      <c r="AU11" s="979"/>
      <c r="AV11" s="974"/>
      <c r="AW11" s="974"/>
      <c r="AX11" s="974"/>
      <c r="AY11" s="974"/>
      <c r="AZ11" s="975"/>
      <c r="BA11" s="975"/>
      <c r="BB11" s="975"/>
      <c r="BC11" s="975"/>
      <c r="BF11" s="975"/>
      <c r="BG11" s="975"/>
      <c r="BH11" s="975"/>
      <c r="BI11" s="975"/>
      <c r="BJ11" s="975"/>
      <c r="BK11" s="975"/>
      <c r="BL11" s="977"/>
      <c r="BM11" s="977"/>
      <c r="BN11" s="977"/>
      <c r="BO11" s="979"/>
      <c r="BP11" s="979"/>
      <c r="BQ11" s="979"/>
      <c r="BR11" s="979"/>
      <c r="BS11" s="979"/>
      <c r="BT11" s="979"/>
      <c r="BU11" s="979"/>
      <c r="BV11" s="979"/>
      <c r="BW11" s="979"/>
      <c r="BX11" s="979"/>
      <c r="BY11" s="979"/>
      <c r="BZ11" s="979"/>
      <c r="CA11" s="979"/>
      <c r="CB11" s="979"/>
      <c r="CC11" s="979"/>
      <c r="CD11" s="977"/>
      <c r="CE11" s="978"/>
      <c r="CF11" s="978"/>
      <c r="CG11" s="978"/>
      <c r="CH11" s="978"/>
      <c r="CI11" s="979"/>
      <c r="CJ11" s="979"/>
      <c r="CK11" s="979"/>
      <c r="CL11" s="979"/>
      <c r="CM11" s="979"/>
      <c r="CN11" s="979"/>
      <c r="CO11" s="979"/>
      <c r="CP11" s="979"/>
      <c r="CQ11" s="974"/>
      <c r="CR11" s="974"/>
      <c r="CS11" s="974"/>
      <c r="CT11" s="974"/>
      <c r="CU11" s="989"/>
      <c r="CV11" s="989"/>
      <c r="CW11" s="989"/>
      <c r="CX11" s="989"/>
    </row>
    <row r="12" spans="1:102" s="976" customFormat="1">
      <c r="A12" s="1319"/>
      <c r="B12" s="1320"/>
      <c r="C12" s="1319"/>
      <c r="D12" s="1320"/>
      <c r="E12" s="1319"/>
      <c r="F12" s="1341"/>
      <c r="G12" s="1319"/>
      <c r="H12" s="1320"/>
      <c r="I12" s="988"/>
      <c r="J12" s="977"/>
      <c r="K12" s="977"/>
      <c r="L12" s="1335"/>
      <c r="M12" s="1336"/>
      <c r="N12" s="1338"/>
      <c r="O12" s="1336"/>
      <c r="P12" s="1338"/>
      <c r="Q12" s="1340"/>
      <c r="R12" s="1348"/>
      <c r="S12" s="1349"/>
      <c r="T12" s="1335"/>
      <c r="U12" s="1336"/>
      <c r="V12" s="1338"/>
      <c r="W12" s="1336"/>
      <c r="X12" s="1338"/>
      <c r="Y12" s="1340"/>
      <c r="Z12" s="1319"/>
      <c r="AA12" s="1320"/>
      <c r="AB12" s="987"/>
      <c r="AC12" s="984"/>
      <c r="AD12" s="1352"/>
      <c r="AE12" s="1353"/>
      <c r="AF12" s="1353"/>
      <c r="AG12" s="1363"/>
      <c r="AH12" s="1327"/>
      <c r="AI12" s="1328"/>
      <c r="AJ12" s="1327"/>
      <c r="AK12" s="1328"/>
      <c r="AL12" s="1331"/>
      <c r="AM12" s="1332"/>
      <c r="AN12" s="1319"/>
      <c r="AO12" s="1320"/>
      <c r="AP12" s="1319"/>
      <c r="AQ12" s="1320"/>
      <c r="AR12" s="1319"/>
      <c r="AS12" s="1320"/>
      <c r="AT12" s="979"/>
      <c r="AU12" s="979"/>
      <c r="AV12" s="974"/>
      <c r="AW12" s="974"/>
      <c r="AX12" s="974"/>
      <c r="AY12" s="974"/>
      <c r="AZ12" s="975"/>
      <c r="BA12" s="975"/>
      <c r="BB12" s="975"/>
      <c r="BC12" s="975"/>
      <c r="BF12" s="975"/>
      <c r="BG12" s="975"/>
      <c r="BH12" s="975"/>
      <c r="BI12" s="975"/>
      <c r="BJ12" s="975"/>
      <c r="BK12" s="975"/>
      <c r="BL12" s="977"/>
      <c r="BM12" s="977"/>
      <c r="BN12" s="977"/>
      <c r="BO12" s="979"/>
      <c r="BP12" s="979"/>
      <c r="BQ12" s="979"/>
      <c r="BR12" s="979"/>
      <c r="BS12" s="979"/>
      <c r="BT12" s="979"/>
      <c r="BU12" s="979"/>
      <c r="BV12" s="979"/>
      <c r="BW12" s="979"/>
      <c r="BX12" s="979"/>
      <c r="BY12" s="979"/>
      <c r="BZ12" s="979"/>
      <c r="CA12" s="979"/>
      <c r="CB12" s="979"/>
      <c r="CC12" s="979"/>
      <c r="CD12" s="977"/>
      <c r="CE12" s="978"/>
      <c r="CF12" s="978"/>
      <c r="CG12" s="978"/>
      <c r="CH12" s="978"/>
      <c r="CI12" s="979"/>
      <c r="CJ12" s="979"/>
      <c r="CK12" s="979"/>
      <c r="CL12" s="979"/>
      <c r="CM12" s="979"/>
      <c r="CN12" s="979"/>
      <c r="CO12" s="979"/>
      <c r="CP12" s="979"/>
      <c r="CQ12" s="974"/>
      <c r="CR12" s="974"/>
      <c r="CS12" s="974"/>
      <c r="CT12" s="974"/>
      <c r="CU12" s="989"/>
      <c r="CV12" s="989"/>
      <c r="CW12" s="989"/>
      <c r="CX12" s="989"/>
    </row>
    <row r="13" spans="1:102" s="1000" customFormat="1">
      <c r="A13" s="1041"/>
      <c r="B13" s="1042" t="s">
        <v>1042</v>
      </c>
      <c r="C13" s="1041"/>
      <c r="D13" s="1043" t="s">
        <v>1043</v>
      </c>
      <c r="E13" s="1042"/>
      <c r="F13" s="1042" t="s">
        <v>1044</v>
      </c>
      <c r="G13" s="990"/>
      <c r="H13" s="1042" t="s">
        <v>1045</v>
      </c>
      <c r="I13" s="1041"/>
      <c r="J13" s="1042"/>
      <c r="K13" s="1042"/>
      <c r="L13" s="1041"/>
      <c r="M13" s="1042"/>
      <c r="N13" s="991"/>
      <c r="O13" s="992"/>
      <c r="P13" s="1042"/>
      <c r="Q13" s="1043" t="s">
        <v>1046</v>
      </c>
      <c r="R13" s="1041"/>
      <c r="S13" s="1042" t="s">
        <v>1047</v>
      </c>
      <c r="T13" s="1041"/>
      <c r="U13" s="1042"/>
      <c r="V13" s="991"/>
      <c r="W13" s="992"/>
      <c r="X13" s="1042"/>
      <c r="Y13" s="1043" t="s">
        <v>1048</v>
      </c>
      <c r="Z13" s="990"/>
      <c r="AA13" s="1043" t="s">
        <v>1049</v>
      </c>
      <c r="AB13" s="1041"/>
      <c r="AC13" s="1043" t="s">
        <v>1050</v>
      </c>
      <c r="AD13" s="993"/>
      <c r="AE13" s="994"/>
      <c r="AF13" s="991"/>
      <c r="AG13" s="1043" t="s">
        <v>1051</v>
      </c>
      <c r="AH13" s="1041"/>
      <c r="AI13" s="1043" t="s">
        <v>1052</v>
      </c>
      <c r="AJ13" s="1041"/>
      <c r="AK13" s="1043" t="s">
        <v>1053</v>
      </c>
      <c r="AL13" s="995"/>
      <c r="AM13" s="996" t="s">
        <v>1054</v>
      </c>
      <c r="AN13" s="997"/>
      <c r="AO13" s="1043" t="s">
        <v>1055</v>
      </c>
      <c r="AP13" s="998"/>
      <c r="AQ13" s="1043" t="s">
        <v>1056</v>
      </c>
      <c r="AR13" s="998"/>
      <c r="AS13" s="1043" t="s">
        <v>1057</v>
      </c>
      <c r="AT13" s="1040"/>
      <c r="AU13" s="1040"/>
      <c r="AV13" s="999"/>
      <c r="AW13" s="999"/>
      <c r="AX13" s="999"/>
      <c r="AY13" s="999"/>
      <c r="AZ13" s="999"/>
      <c r="BA13" s="999"/>
      <c r="BB13" s="999"/>
      <c r="BC13" s="999"/>
      <c r="BF13" s="997"/>
      <c r="BG13" s="997"/>
      <c r="BH13" s="997"/>
      <c r="BI13" s="997"/>
      <c r="BJ13" s="997"/>
      <c r="BK13" s="997"/>
      <c r="BL13" s="997"/>
      <c r="BM13" s="997"/>
      <c r="BN13" s="997"/>
      <c r="BO13" s="997"/>
      <c r="BP13" s="997"/>
      <c r="BQ13" s="997"/>
      <c r="BR13" s="997"/>
      <c r="BS13" s="997"/>
      <c r="BT13" s="997"/>
      <c r="BU13" s="997"/>
      <c r="BV13" s="997"/>
      <c r="BW13" s="997"/>
      <c r="BX13" s="997"/>
      <c r="BY13" s="997"/>
      <c r="BZ13" s="997"/>
      <c r="CA13" s="997"/>
      <c r="CB13" s="997"/>
      <c r="CC13" s="997"/>
      <c r="CD13" s="997"/>
      <c r="CE13" s="997"/>
      <c r="CF13" s="997"/>
      <c r="CG13" s="997"/>
      <c r="CH13" s="997"/>
      <c r="CI13" s="1040"/>
      <c r="CJ13" s="1040"/>
      <c r="CK13" s="1040"/>
      <c r="CL13" s="1040"/>
      <c r="CM13" s="1040"/>
      <c r="CN13" s="1040"/>
      <c r="CO13" s="1040"/>
      <c r="CP13" s="1040"/>
      <c r="CQ13" s="999"/>
      <c r="CR13" s="999"/>
      <c r="CS13" s="999"/>
      <c r="CT13" s="999"/>
      <c r="CU13" s="999"/>
      <c r="CV13" s="999"/>
      <c r="CW13" s="999"/>
      <c r="CX13" s="999"/>
    </row>
    <row r="14" spans="1:102" ht="21.65" customHeight="1">
      <c r="A14" s="1354">
        <f>'1－１.一時(幼)'!D23</f>
        <v>0</v>
      </c>
      <c r="B14" s="1355"/>
      <c r="C14" s="1354">
        <f>'1－１.一時(幼)'!D31</f>
        <v>0</v>
      </c>
      <c r="D14" s="1355"/>
      <c r="E14" s="1354">
        <f>'1－１.一時(幼)'!D47</f>
        <v>0</v>
      </c>
      <c r="F14" s="1355"/>
      <c r="G14" s="1354">
        <f>'1－１.一時(幼)'!D63</f>
        <v>0</v>
      </c>
      <c r="H14" s="1355"/>
      <c r="I14" s="1001" t="s">
        <v>1036</v>
      </c>
      <c r="J14" s="1002" t="s">
        <v>1058</v>
      </c>
      <c r="K14" s="1003">
        <f>'1－１.一時(幼)'!D25</f>
        <v>0</v>
      </c>
      <c r="L14" s="1360">
        <f>'1－１.一時(幼)'!D26</f>
        <v>0</v>
      </c>
      <c r="M14" s="1361"/>
      <c r="N14" s="1360">
        <f>'1－１.一時(幼)'!D27</f>
        <v>0</v>
      </c>
      <c r="O14" s="1361"/>
      <c r="P14" s="1360">
        <f>'1－１.一時(幼)'!D28</f>
        <v>0</v>
      </c>
      <c r="Q14" s="1361"/>
      <c r="R14" s="1354">
        <f>'1－１.一時(幼)'!D55</f>
        <v>0</v>
      </c>
      <c r="S14" s="1355"/>
      <c r="T14" s="1354">
        <f>'1－１.一時(幼)'!D56</f>
        <v>0</v>
      </c>
      <c r="U14" s="1372"/>
      <c r="V14" s="1354">
        <f>'1－１.一時(幼)'!D57</f>
        <v>0</v>
      </c>
      <c r="W14" s="1372"/>
      <c r="X14" s="1354">
        <f>'1－１.一時(幼)'!D58</f>
        <v>0</v>
      </c>
      <c r="Y14" s="1372"/>
      <c r="Z14" s="1354">
        <f>'1－１.一時(幼)'!D63</f>
        <v>0</v>
      </c>
      <c r="AA14" s="1355"/>
      <c r="AB14" s="1354">
        <f>AD14+AF14</f>
        <v>0</v>
      </c>
      <c r="AC14" s="1355"/>
      <c r="AD14" s="1354">
        <f>K14</f>
        <v>0</v>
      </c>
      <c r="AE14" s="1372"/>
      <c r="AF14" s="1375">
        <f>K15+K16</f>
        <v>0</v>
      </c>
      <c r="AG14" s="1355"/>
      <c r="AH14" s="1354" t="str">
        <f>IF('1－１.一時(幼)'!E79&gt;0,"有","")</f>
        <v/>
      </c>
      <c r="AI14" s="1355"/>
      <c r="AJ14" s="1354" t="str">
        <f>IF('1－１.一時(幼)'!J72&gt;0,"有","")</f>
        <v/>
      </c>
      <c r="AK14" s="1355"/>
      <c r="AL14" s="1354" t="str">
        <f>IF('1－１.一時(幼)'!J72=0,"",IF('1－１.一時(幼)'!J72&gt;=6,"６月以上","６月未満"))</f>
        <v/>
      </c>
      <c r="AM14" s="1355"/>
      <c r="AN14" s="1366"/>
      <c r="AO14" s="1367"/>
      <c r="AP14" s="1354">
        <f>'1－１.一時(幼)'!D6</f>
        <v>0</v>
      </c>
      <c r="AQ14" s="1355"/>
      <c r="AR14" s="1354">
        <f>'1－１.一時(幼)'!G6</f>
        <v>0</v>
      </c>
      <c r="AS14" s="1355"/>
    </row>
    <row r="15" spans="1:102" ht="34.75" customHeight="1">
      <c r="A15" s="1356"/>
      <c r="B15" s="1357"/>
      <c r="C15" s="1356"/>
      <c r="D15" s="1357"/>
      <c r="E15" s="1356"/>
      <c r="F15" s="1357"/>
      <c r="G15" s="1356"/>
      <c r="H15" s="1357"/>
      <c r="I15" s="1004" t="s">
        <v>1059</v>
      </c>
      <c r="J15" s="1005" t="s">
        <v>1060</v>
      </c>
      <c r="K15" s="1006">
        <f>'1－１.一時(幼)'!D34</f>
        <v>0</v>
      </c>
      <c r="L15" s="1360">
        <f>'1－１.一時(幼)'!D35</f>
        <v>0</v>
      </c>
      <c r="M15" s="1361"/>
      <c r="N15" s="1360">
        <f>'1－１.一時(幼)'!D36</f>
        <v>0</v>
      </c>
      <c r="O15" s="1361"/>
      <c r="P15" s="1360">
        <f>'1－１.一時(幼)'!D37</f>
        <v>0</v>
      </c>
      <c r="Q15" s="1361"/>
      <c r="R15" s="1356"/>
      <c r="S15" s="1357"/>
      <c r="T15" s="1356"/>
      <c r="U15" s="1373"/>
      <c r="V15" s="1356"/>
      <c r="W15" s="1373"/>
      <c r="X15" s="1356"/>
      <c r="Y15" s="1373"/>
      <c r="Z15" s="1356"/>
      <c r="AA15" s="1357"/>
      <c r="AB15" s="1356"/>
      <c r="AC15" s="1357"/>
      <c r="AD15" s="1356"/>
      <c r="AE15" s="1373"/>
      <c r="AF15" s="1376"/>
      <c r="AG15" s="1357"/>
      <c r="AH15" s="1356"/>
      <c r="AI15" s="1357"/>
      <c r="AJ15" s="1356"/>
      <c r="AK15" s="1357"/>
      <c r="AL15" s="1356"/>
      <c r="AM15" s="1357"/>
      <c r="AN15" s="1368"/>
      <c r="AO15" s="1369"/>
      <c r="AP15" s="1356"/>
      <c r="AQ15" s="1357"/>
      <c r="AR15" s="1356"/>
      <c r="AS15" s="1357"/>
    </row>
    <row r="16" spans="1:102" ht="34.75" customHeight="1">
      <c r="A16" s="1356"/>
      <c r="B16" s="1357"/>
      <c r="C16" s="1356"/>
      <c r="D16" s="1357"/>
      <c r="E16" s="1356"/>
      <c r="F16" s="1357"/>
      <c r="G16" s="1356"/>
      <c r="H16" s="1357"/>
      <c r="I16" s="1004" t="s">
        <v>1061</v>
      </c>
      <c r="J16" s="1005" t="s">
        <v>1062</v>
      </c>
      <c r="K16" s="1006">
        <f>'1－１.一時(幼)'!D39</f>
        <v>0</v>
      </c>
      <c r="L16" s="1360">
        <f>'1－１.一時(幼)'!D40</f>
        <v>0</v>
      </c>
      <c r="M16" s="1361"/>
      <c r="N16" s="1360">
        <f>'1－１.一時(幼)'!D41</f>
        <v>0</v>
      </c>
      <c r="O16" s="1361"/>
      <c r="P16" s="1360">
        <f>'1－１.一時(幼)'!D42</f>
        <v>0</v>
      </c>
      <c r="Q16" s="1361"/>
      <c r="R16" s="1356"/>
      <c r="S16" s="1357"/>
      <c r="T16" s="1356"/>
      <c r="U16" s="1373"/>
      <c r="V16" s="1356"/>
      <c r="W16" s="1373"/>
      <c r="X16" s="1356"/>
      <c r="Y16" s="1373"/>
      <c r="Z16" s="1356"/>
      <c r="AA16" s="1357"/>
      <c r="AB16" s="1356"/>
      <c r="AC16" s="1357"/>
      <c r="AD16" s="1356"/>
      <c r="AE16" s="1373"/>
      <c r="AF16" s="1376"/>
      <c r="AG16" s="1357"/>
      <c r="AH16" s="1356"/>
      <c r="AI16" s="1357"/>
      <c r="AJ16" s="1356"/>
      <c r="AK16" s="1357"/>
      <c r="AL16" s="1356"/>
      <c r="AM16" s="1357"/>
      <c r="AN16" s="1368"/>
      <c r="AO16" s="1369"/>
      <c r="AP16" s="1356"/>
      <c r="AQ16" s="1357"/>
      <c r="AR16" s="1356"/>
      <c r="AS16" s="1357"/>
    </row>
    <row r="17" spans="1:51" ht="21.65" customHeight="1">
      <c r="A17" s="1358"/>
      <c r="B17" s="1359"/>
      <c r="C17" s="1358"/>
      <c r="D17" s="1359"/>
      <c r="E17" s="1358"/>
      <c r="F17" s="1359"/>
      <c r="G17" s="1358"/>
      <c r="H17" s="1359"/>
      <c r="I17" s="1007" t="s">
        <v>1028</v>
      </c>
      <c r="J17" s="1008" t="s">
        <v>1063</v>
      </c>
      <c r="K17" s="1009">
        <f>'1－１.一時(幼)'!D48</f>
        <v>0</v>
      </c>
      <c r="L17" s="1360">
        <f>'1－１.一時(幼)'!D49</f>
        <v>0</v>
      </c>
      <c r="M17" s="1361"/>
      <c r="N17" s="1360">
        <f>'1－１.一時(幼)'!D50</f>
        <v>0</v>
      </c>
      <c r="O17" s="1361"/>
      <c r="P17" s="1360">
        <f>'1－１.一時(幼)'!D51</f>
        <v>0</v>
      </c>
      <c r="Q17" s="1361"/>
      <c r="R17" s="1358"/>
      <c r="S17" s="1359"/>
      <c r="T17" s="1358"/>
      <c r="U17" s="1374"/>
      <c r="V17" s="1358"/>
      <c r="W17" s="1374"/>
      <c r="X17" s="1358"/>
      <c r="Y17" s="1374"/>
      <c r="Z17" s="1358"/>
      <c r="AA17" s="1359"/>
      <c r="AB17" s="1358"/>
      <c r="AC17" s="1359"/>
      <c r="AD17" s="1358"/>
      <c r="AE17" s="1374"/>
      <c r="AF17" s="1377"/>
      <c r="AG17" s="1359"/>
      <c r="AH17" s="1358"/>
      <c r="AI17" s="1359"/>
      <c r="AJ17" s="1358"/>
      <c r="AK17" s="1359"/>
      <c r="AL17" s="1358"/>
      <c r="AM17" s="1359"/>
      <c r="AN17" s="1370"/>
      <c r="AO17" s="1371"/>
      <c r="AP17" s="1358"/>
      <c r="AQ17" s="1359"/>
      <c r="AR17" s="1358"/>
      <c r="AS17" s="1359"/>
    </row>
    <row r="18" spans="1:51" ht="20">
      <c r="A18" s="1010" t="s">
        <v>1064</v>
      </c>
      <c r="B18" s="1011"/>
      <c r="C18" s="1012"/>
      <c r="D18" s="1013"/>
      <c r="E18" s="1013"/>
      <c r="F18" s="1013"/>
      <c r="G18" s="1014"/>
      <c r="H18" s="1015"/>
      <c r="I18" s="1013"/>
      <c r="J18" s="1013"/>
      <c r="K18" s="1016"/>
      <c r="L18" s="1017"/>
      <c r="M18" s="1017"/>
      <c r="N18" s="1015"/>
      <c r="O18" s="1015"/>
      <c r="P18" s="1015"/>
      <c r="Q18" s="1015"/>
      <c r="R18" s="1015"/>
      <c r="S18" s="1015"/>
      <c r="T18" s="1015"/>
      <c r="U18" s="1015"/>
      <c r="V18" s="1015"/>
      <c r="W18" s="1015"/>
      <c r="X18" s="1015"/>
      <c r="Y18" s="1015"/>
      <c r="Z18" s="1015"/>
      <c r="AA18" s="1015"/>
      <c r="AB18" s="1015"/>
      <c r="AC18" s="1015"/>
      <c r="AD18" s="1015"/>
      <c r="AE18" s="1015"/>
      <c r="AF18" s="1014"/>
      <c r="AG18" s="1015"/>
      <c r="AH18" s="1015"/>
      <c r="AI18" s="1015"/>
      <c r="AJ18" s="1015"/>
      <c r="AK18" s="1015"/>
      <c r="AL18" s="1015"/>
      <c r="AM18" s="1015"/>
      <c r="AN18" s="1018"/>
      <c r="AO18" s="1018"/>
      <c r="AP18" s="1015"/>
      <c r="AQ18" s="1015"/>
      <c r="AR18" s="1015"/>
      <c r="AS18" s="1015"/>
      <c r="AT18" s="1015"/>
      <c r="AU18" s="1015"/>
      <c r="AV18" s="972"/>
      <c r="AW18" s="972"/>
      <c r="AX18" s="972"/>
      <c r="AY18" s="972"/>
    </row>
    <row r="19" spans="1:51" ht="18" customHeight="1">
      <c r="A19" s="1378" t="s">
        <v>1065</v>
      </c>
      <c r="B19" s="1379"/>
      <c r="C19" s="1379"/>
      <c r="D19" s="1380"/>
      <c r="E19" s="1378" t="s">
        <v>1066</v>
      </c>
      <c r="F19" s="1379"/>
      <c r="G19" s="1379"/>
      <c r="H19" s="1379"/>
      <c r="I19" s="1379"/>
      <c r="J19" s="1379"/>
      <c r="K19" s="1379"/>
      <c r="L19" s="1380"/>
      <c r="M19" s="1378" t="s">
        <v>1067</v>
      </c>
      <c r="N19" s="1379"/>
      <c r="O19" s="1379"/>
      <c r="P19" s="1380"/>
      <c r="Q19" s="1378" t="s">
        <v>1068</v>
      </c>
      <c r="R19" s="1379"/>
      <c r="S19" s="1379"/>
      <c r="T19" s="1379"/>
      <c r="U19" s="1379"/>
      <c r="V19" s="1379"/>
      <c r="W19" s="1379"/>
      <c r="X19" s="1380"/>
      <c r="Y19" s="1378" t="s">
        <v>1069</v>
      </c>
      <c r="Z19" s="1379"/>
      <c r="AA19" s="1379"/>
      <c r="AB19" s="1379"/>
      <c r="AC19" s="1380"/>
      <c r="AD19" s="1378" t="s">
        <v>1070</v>
      </c>
      <c r="AE19" s="1379"/>
      <c r="AF19" s="1379"/>
      <c r="AG19" s="1379"/>
      <c r="AH19" s="1380"/>
    </row>
    <row r="20" spans="1:51" ht="36" customHeight="1">
      <c r="A20" s="1381"/>
      <c r="B20" s="1382"/>
      <c r="C20" s="1382"/>
      <c r="D20" s="1383"/>
      <c r="E20" s="1387"/>
      <c r="F20" s="1388"/>
      <c r="G20" s="1388"/>
      <c r="H20" s="1388"/>
      <c r="I20" s="1388"/>
      <c r="J20" s="1388"/>
      <c r="K20" s="1388"/>
      <c r="L20" s="1389"/>
      <c r="M20" s="1381"/>
      <c r="N20" s="1382"/>
      <c r="O20" s="1382"/>
      <c r="P20" s="1383"/>
      <c r="Q20" s="1387"/>
      <c r="R20" s="1388"/>
      <c r="S20" s="1388"/>
      <c r="T20" s="1388"/>
      <c r="U20" s="1388"/>
      <c r="V20" s="1388"/>
      <c r="W20" s="1388"/>
      <c r="X20" s="1389"/>
      <c r="Y20" s="1381"/>
      <c r="Z20" s="1382"/>
      <c r="AA20" s="1382"/>
      <c r="AB20" s="1382"/>
      <c r="AC20" s="1383"/>
      <c r="AD20" s="1381"/>
      <c r="AE20" s="1382"/>
      <c r="AF20" s="1382"/>
      <c r="AG20" s="1382"/>
      <c r="AH20" s="1383"/>
    </row>
    <row r="21" spans="1:51" ht="36" customHeight="1">
      <c r="A21" s="1384"/>
      <c r="B21" s="1385"/>
      <c r="C21" s="1385"/>
      <c r="D21" s="1386"/>
      <c r="E21" s="1390" t="s">
        <v>1071</v>
      </c>
      <c r="F21" s="1391"/>
      <c r="G21" s="1391"/>
      <c r="H21" s="1392"/>
      <c r="I21" s="1393" t="s">
        <v>1072</v>
      </c>
      <c r="J21" s="1391"/>
      <c r="K21" s="1391"/>
      <c r="L21" s="1394"/>
      <c r="M21" s="1384"/>
      <c r="N21" s="1385"/>
      <c r="O21" s="1385"/>
      <c r="P21" s="1386"/>
      <c r="Q21" s="1381" t="s">
        <v>1071</v>
      </c>
      <c r="R21" s="1382"/>
      <c r="S21" s="1382"/>
      <c r="T21" s="1395"/>
      <c r="U21" s="1382" t="s">
        <v>1072</v>
      </c>
      <c r="V21" s="1382"/>
      <c r="W21" s="1382"/>
      <c r="X21" s="1383"/>
      <c r="Y21" s="1384"/>
      <c r="Z21" s="1385"/>
      <c r="AA21" s="1385"/>
      <c r="AB21" s="1385"/>
      <c r="AC21" s="1386"/>
      <c r="AD21" s="1384"/>
      <c r="AE21" s="1385"/>
      <c r="AF21" s="1385"/>
      <c r="AG21" s="1385"/>
      <c r="AH21" s="1386"/>
    </row>
    <row r="22" spans="1:51">
      <c r="A22" s="1019" t="s">
        <v>1073</v>
      </c>
      <c r="B22" s="1416"/>
      <c r="C22" s="1416"/>
      <c r="D22" s="1416"/>
      <c r="E22" s="1019" t="s">
        <v>1073</v>
      </c>
      <c r="F22" s="1417"/>
      <c r="G22" s="1417"/>
      <c r="H22" s="1418"/>
      <c r="I22" s="1419"/>
      <c r="J22" s="1420"/>
      <c r="K22" s="1420"/>
      <c r="L22" s="1421"/>
      <c r="M22" s="1422"/>
      <c r="N22" s="1423"/>
      <c r="O22" s="1423"/>
      <c r="P22" s="1424"/>
      <c r="Q22" s="1019" t="s">
        <v>1073</v>
      </c>
      <c r="R22" s="1428">
        <f>'3－２.延長【短時間】'!E8</f>
        <v>0</v>
      </c>
      <c r="S22" s="1429"/>
      <c r="T22" s="1430"/>
      <c r="U22" s="1419"/>
      <c r="V22" s="1420"/>
      <c r="W22" s="1420"/>
      <c r="X22" s="1421"/>
      <c r="Y22" s="1401">
        <f>'3－１.延長【標準】'!G7</f>
        <v>0</v>
      </c>
      <c r="Z22" s="1402"/>
      <c r="AA22" s="1402"/>
      <c r="AB22" s="1402"/>
      <c r="AC22" s="1403"/>
      <c r="AD22" s="1401">
        <f>'3－１.延長【標準】'!E7</f>
        <v>0</v>
      </c>
      <c r="AE22" s="1402"/>
      <c r="AF22" s="1402"/>
      <c r="AG22" s="1402"/>
      <c r="AH22" s="1403"/>
    </row>
    <row r="23" spans="1:51">
      <c r="A23" s="1020" t="s">
        <v>1074</v>
      </c>
      <c r="B23" s="1407" t="str">
        <f>IF('3－１.延長【標準】'!E14=0," ",IF('3－１.延長【標準】'!E14=300000,0.5,IF('3－１.延長【標準】'!E14=276000,0.5,IF('3－１.延長【標準】'!E14=1338000,1,IF('3－１.延長【標準】'!E14=1533000,1,IF('3－１.延長【標準】'!E14=1667000,1,IF('3－１.延長【標準】'!E14=1662000,2,IF('3－１.延長【標準】'!E14=2428000,2,IF('3－１.延長【標準】'!E14=2640000,2)))))))))</f>
        <v xml:space="preserve"> </v>
      </c>
      <c r="C23" s="1407"/>
      <c r="D23" s="1408"/>
      <c r="E23" s="1020" t="s">
        <v>1074</v>
      </c>
      <c r="F23" s="1409"/>
      <c r="G23" s="1409"/>
      <c r="H23" s="1410"/>
      <c r="I23" s="1411" t="s">
        <v>1074</v>
      </c>
      <c r="J23" s="1412"/>
      <c r="K23" s="1412"/>
      <c r="L23" s="1413"/>
      <c r="M23" s="1425"/>
      <c r="N23" s="1426"/>
      <c r="O23" s="1426"/>
      <c r="P23" s="1427"/>
      <c r="Q23" s="1020" t="s">
        <v>1074</v>
      </c>
      <c r="R23" s="1407" t="str">
        <f>IF('3－１.延長【標準】'!E14=0,"",IF('3－１.延長【標準】'!E14=300000,5,IF('3－１.延長【標準】'!E14=276000,5,IF('3－１.延長【標準】'!E14=1338000,6,IF('3－１.延長【標準】'!E14=1533000,6,IF('3－１.延長【標準】'!E14=1667000,6,IF('3－１.延長【標準】'!E14=1662000,3,IF('3－１.延長【標準】'!E14=2428000,3,IF('3－１.延長【標準】'!E14=2640000,3)))))))))</f>
        <v/>
      </c>
      <c r="S23" s="1407"/>
      <c r="T23" s="1408"/>
      <c r="U23" s="1021" t="s">
        <v>1074</v>
      </c>
      <c r="V23" s="1414"/>
      <c r="W23" s="1414"/>
      <c r="X23" s="1415"/>
      <c r="Y23" s="1404"/>
      <c r="Z23" s="1405"/>
      <c r="AA23" s="1405"/>
      <c r="AB23" s="1405"/>
      <c r="AC23" s="1406"/>
      <c r="AD23" s="1404"/>
      <c r="AE23" s="1405"/>
      <c r="AF23" s="1405"/>
      <c r="AG23" s="1405"/>
      <c r="AH23" s="1406"/>
    </row>
    <row r="24" spans="1:51" ht="20">
      <c r="A24" s="1010" t="s">
        <v>1075</v>
      </c>
      <c r="B24" s="1022"/>
      <c r="C24" s="1023"/>
      <c r="D24" s="1024"/>
      <c r="E24" s="1024"/>
      <c r="F24" s="1024"/>
      <c r="G24" s="1024"/>
      <c r="H24" s="1025"/>
      <c r="I24" s="1025"/>
      <c r="J24" s="1025"/>
      <c r="K24" s="1024"/>
      <c r="L24" s="1025"/>
      <c r="M24" s="1025"/>
      <c r="N24" s="1025"/>
      <c r="O24" s="1025"/>
      <c r="P24" s="1025"/>
      <c r="Q24" s="1025"/>
      <c r="R24" s="1025"/>
      <c r="S24" s="1024"/>
      <c r="T24" s="1026"/>
      <c r="U24" s="1026"/>
      <c r="V24" s="1026"/>
      <c r="W24" s="1024"/>
      <c r="X24" s="1024"/>
      <c r="Y24" s="1024"/>
      <c r="Z24" s="1024"/>
      <c r="AA24" s="1027"/>
      <c r="AB24" s="1027"/>
      <c r="AC24" s="1027"/>
      <c r="AD24" s="1027"/>
      <c r="AE24" s="1027"/>
      <c r="AF24" s="1027"/>
      <c r="AG24" s="1027"/>
      <c r="AH24" s="1027"/>
      <c r="AI24" s="1027"/>
      <c r="AJ24" s="1027"/>
      <c r="AK24" s="972"/>
      <c r="AL24" s="972"/>
      <c r="AM24" s="972"/>
      <c r="AN24" s="972"/>
      <c r="AO24" s="972"/>
      <c r="AP24" s="972"/>
      <c r="AQ24" s="972"/>
      <c r="AR24" s="972"/>
      <c r="AS24" s="972"/>
      <c r="AT24" s="972"/>
      <c r="AU24" s="972"/>
      <c r="AV24" s="972"/>
      <c r="AW24" s="972"/>
      <c r="AX24" s="972"/>
      <c r="AY24" s="972"/>
    </row>
    <row r="25" spans="1:51" ht="18.649999999999999" customHeight="1">
      <c r="A25" s="1308" t="s">
        <v>248</v>
      </c>
      <c r="B25" s="1308"/>
      <c r="C25" s="1308"/>
      <c r="D25" s="1308"/>
    </row>
    <row r="26" spans="1:51" ht="18.649999999999999" customHeight="1">
      <c r="A26" s="1309">
        <f>'6.げんキッズ'!D5</f>
        <v>0</v>
      </c>
      <c r="B26" s="1308"/>
      <c r="C26" s="1308"/>
      <c r="D26" s="1308"/>
    </row>
    <row r="27" spans="1:51" ht="20">
      <c r="A27" s="1010" t="s">
        <v>1076</v>
      </c>
      <c r="B27" s="1028"/>
      <c r="C27" s="1029"/>
      <c r="D27" s="1029"/>
      <c r="E27" s="1029"/>
      <c r="F27" s="1029"/>
      <c r="G27" s="972"/>
      <c r="H27" s="972"/>
      <c r="I27" s="972"/>
      <c r="J27" s="972"/>
      <c r="K27" s="972"/>
      <c r="L27" s="972"/>
      <c r="M27" s="972"/>
      <c r="N27" s="972"/>
      <c r="O27" s="972"/>
      <c r="P27" s="972"/>
      <c r="Q27" s="972"/>
      <c r="R27" s="972"/>
      <c r="S27" s="972"/>
      <c r="T27" s="972"/>
      <c r="U27" s="972"/>
      <c r="V27" s="972"/>
      <c r="W27" s="972"/>
      <c r="X27" s="972"/>
      <c r="Y27" s="972"/>
      <c r="Z27" s="972"/>
      <c r="AA27" s="972"/>
      <c r="AB27" s="972"/>
      <c r="AC27" s="972"/>
      <c r="AD27" s="972"/>
      <c r="AE27" s="972"/>
      <c r="AF27" s="972"/>
      <c r="AG27" s="972"/>
      <c r="AH27" s="972"/>
      <c r="AI27" s="972"/>
      <c r="AJ27" s="972"/>
      <c r="AK27" s="972"/>
      <c r="AL27" s="972"/>
      <c r="AM27" s="972"/>
      <c r="AN27" s="972"/>
      <c r="AO27" s="972"/>
      <c r="AP27" s="972"/>
      <c r="AQ27" s="972"/>
      <c r="AR27" s="972"/>
      <c r="AS27" s="972"/>
      <c r="AT27" s="972"/>
      <c r="AU27" s="972"/>
      <c r="AV27" s="972"/>
      <c r="AW27" s="972"/>
      <c r="AX27" s="972"/>
      <c r="AY27" s="972"/>
    </row>
    <row r="28" spans="1:51" ht="36" customHeight="1">
      <c r="A28" s="1396" t="s">
        <v>1077</v>
      </c>
      <c r="B28" s="1396"/>
      <c r="C28" s="1396"/>
      <c r="D28" s="1396"/>
      <c r="E28" s="1398" t="s">
        <v>1078</v>
      </c>
      <c r="F28" s="1398"/>
      <c r="G28" s="1398"/>
      <c r="H28" s="1398"/>
      <c r="I28" s="1400" t="s">
        <v>1069</v>
      </c>
      <c r="J28" s="1400"/>
      <c r="K28" s="1400"/>
      <c r="L28" s="1400"/>
      <c r="M28" s="1400"/>
      <c r="N28" s="1311" t="s">
        <v>1070</v>
      </c>
      <c r="O28" s="1312"/>
      <c r="P28" s="1312"/>
      <c r="Q28" s="1312"/>
      <c r="R28" s="1313"/>
    </row>
    <row r="29" spans="1:51" ht="13.25" customHeight="1">
      <c r="A29" s="1397"/>
      <c r="B29" s="1397"/>
      <c r="C29" s="1397"/>
      <c r="D29" s="1397"/>
      <c r="E29" s="1399"/>
      <c r="F29" s="1399"/>
      <c r="G29" s="1399"/>
      <c r="H29" s="1399"/>
      <c r="I29" s="1397"/>
      <c r="J29" s="1397"/>
      <c r="K29" s="1397"/>
      <c r="L29" s="1397"/>
      <c r="M29" s="1397"/>
      <c r="N29" s="1314"/>
      <c r="O29" s="1315"/>
      <c r="P29" s="1315"/>
      <c r="Q29" s="1315"/>
      <c r="R29" s="1316"/>
    </row>
    <row r="30" spans="1:51">
      <c r="A30" s="1431">
        <f>'10.病児保育'!A9</f>
        <v>0</v>
      </c>
      <c r="B30" s="1431"/>
      <c r="C30" s="1431"/>
      <c r="D30" s="1431"/>
      <c r="E30" s="1431">
        <f>'10.病児保育'!D17</f>
        <v>0</v>
      </c>
      <c r="F30" s="1431"/>
      <c r="G30" s="1431"/>
      <c r="H30" s="1431"/>
      <c r="I30" s="1431">
        <f>'10.病児保育'!B5</f>
        <v>0</v>
      </c>
      <c r="J30" s="1431"/>
      <c r="K30" s="1431"/>
      <c r="L30" s="1431"/>
      <c r="M30" s="1431"/>
      <c r="N30" s="1432">
        <f>'10.病児保育'!C5</f>
        <v>0</v>
      </c>
      <c r="O30" s="1433"/>
      <c r="P30" s="1433"/>
      <c r="Q30" s="1433"/>
      <c r="R30" s="1434"/>
      <c r="T30" s="1030"/>
    </row>
    <row r="31" spans="1:51" ht="20">
      <c r="A31" s="1010" t="s">
        <v>1299</v>
      </c>
      <c r="B31" s="1045"/>
      <c r="C31" s="1046"/>
      <c r="D31" s="1047"/>
      <c r="E31" s="1015"/>
      <c r="F31" s="1048"/>
      <c r="G31" s="1015"/>
      <c r="H31" s="1015"/>
      <c r="I31" s="1015"/>
      <c r="J31" s="1015"/>
      <c r="K31" s="1015"/>
      <c r="L31" s="1015"/>
      <c r="M31" s="1015"/>
      <c r="N31" s="1015"/>
      <c r="O31" s="1015"/>
      <c r="P31" s="1015"/>
      <c r="Q31" s="1015"/>
      <c r="R31" s="1015"/>
      <c r="S31" s="1015"/>
      <c r="T31" s="1015"/>
      <c r="U31" s="1015"/>
      <c r="V31" s="1015"/>
      <c r="W31" s="1015"/>
      <c r="X31" s="1015"/>
      <c r="Y31" s="1015"/>
      <c r="Z31" s="1015"/>
      <c r="AA31" s="1015"/>
      <c r="AB31" s="1015"/>
      <c r="AC31" s="1015"/>
      <c r="AD31" s="1015"/>
      <c r="AE31" s="1015"/>
      <c r="AF31" s="1015"/>
      <c r="AG31" s="1015"/>
      <c r="AH31" s="1015"/>
      <c r="AI31" s="1015"/>
      <c r="AJ31" s="1015"/>
      <c r="AK31" s="1015"/>
      <c r="AL31" s="1015"/>
      <c r="AM31" s="1015"/>
      <c r="AN31" s="1015"/>
      <c r="AO31" s="1015"/>
      <c r="AP31" s="1015"/>
      <c r="AQ31" s="1015"/>
      <c r="AR31" s="1015"/>
      <c r="AS31" s="1015"/>
      <c r="AT31" s="1015"/>
      <c r="AU31" s="1015"/>
      <c r="AV31" s="1015"/>
      <c r="AW31" s="1015"/>
      <c r="AX31" s="1015"/>
      <c r="AY31" s="1015"/>
    </row>
    <row r="32" spans="1:51" ht="18" customHeight="1">
      <c r="A32" s="1310" t="s">
        <v>1300</v>
      </c>
      <c r="B32" s="1310"/>
      <c r="C32" s="1310"/>
      <c r="D32" s="1310"/>
      <c r="E32" s="1049"/>
      <c r="F32" s="1030"/>
    </row>
    <row r="33" spans="1:64">
      <c r="A33" s="1309">
        <f>'11.障害児保育'!C73</f>
        <v>0</v>
      </c>
      <c r="B33" s="1308"/>
      <c r="C33" s="1308"/>
      <c r="D33" s="1308"/>
    </row>
    <row r="34" spans="1:64" ht="20">
      <c r="A34" s="1010" t="s">
        <v>1079</v>
      </c>
      <c r="B34" s="1031"/>
      <c r="C34" s="1032"/>
      <c r="D34" s="1033"/>
      <c r="E34" s="1033"/>
      <c r="F34" s="1032"/>
      <c r="G34" s="1033"/>
      <c r="H34" s="1033"/>
      <c r="I34" s="1033"/>
      <c r="J34" s="1034"/>
      <c r="K34" s="1034"/>
      <c r="L34" s="1034"/>
      <c r="M34" s="1034"/>
      <c r="N34" s="1034"/>
      <c r="O34" s="1034"/>
      <c r="P34" s="1034"/>
      <c r="Q34" s="1034"/>
      <c r="R34" s="1034"/>
      <c r="S34" s="1035"/>
      <c r="T34" s="1035"/>
      <c r="U34" s="972"/>
      <c r="V34" s="972"/>
      <c r="W34" s="972"/>
      <c r="X34" s="972"/>
      <c r="Y34" s="972"/>
      <c r="Z34" s="972"/>
      <c r="AA34" s="972"/>
      <c r="AB34" s="972"/>
      <c r="AC34" s="972"/>
      <c r="AD34" s="972"/>
      <c r="AE34" s="972"/>
      <c r="AF34" s="972"/>
      <c r="AG34" s="972"/>
      <c r="AH34" s="972"/>
      <c r="AI34" s="972"/>
      <c r="AJ34" s="972"/>
      <c r="AK34" s="972"/>
      <c r="AL34" s="972"/>
      <c r="AM34" s="972"/>
      <c r="AN34" s="972"/>
      <c r="AO34" s="972"/>
      <c r="AP34" s="972"/>
      <c r="AQ34" s="972"/>
      <c r="AR34" s="972"/>
      <c r="AS34" s="972"/>
      <c r="AT34" s="972"/>
      <c r="AU34" s="972"/>
      <c r="AV34" s="972"/>
      <c r="AW34" s="972"/>
      <c r="AX34" s="972"/>
      <c r="AY34" s="972"/>
    </row>
    <row r="35" spans="1:64" ht="18" customHeight="1">
      <c r="A35" s="1378" t="s">
        <v>1080</v>
      </c>
      <c r="B35" s="1379"/>
      <c r="C35" s="1380"/>
      <c r="D35" s="1435" t="s">
        <v>1077</v>
      </c>
      <c r="E35" s="1436"/>
      <c r="F35" s="1436"/>
      <c r="G35" s="1437"/>
      <c r="H35" s="1444" t="s">
        <v>1081</v>
      </c>
      <c r="I35" s="1445"/>
      <c r="J35" s="1445"/>
      <c r="K35" s="1445"/>
      <c r="L35" s="1445"/>
      <c r="M35" s="1445"/>
      <c r="N35" s="1445"/>
      <c r="O35" s="1445"/>
      <c r="P35" s="1445"/>
      <c r="Q35" s="1445"/>
      <c r="R35" s="1445"/>
      <c r="S35" s="1445"/>
      <c r="T35" s="1445"/>
      <c r="U35" s="1445"/>
      <c r="V35" s="1445"/>
      <c r="W35" s="1445"/>
      <c r="X35" s="1445"/>
      <c r="Y35" s="1445"/>
      <c r="Z35" s="1445"/>
      <c r="AA35" s="1445"/>
      <c r="AB35" s="1445"/>
      <c r="AC35" s="1445"/>
      <c r="AD35" s="1445"/>
      <c r="AE35" s="1445"/>
      <c r="AF35" s="1445"/>
      <c r="AG35" s="1445"/>
      <c r="AH35" s="1445"/>
      <c r="AI35" s="1445"/>
      <c r="AJ35" s="1445"/>
      <c r="AK35" s="1445"/>
      <c r="AL35" s="1445"/>
      <c r="AM35" s="1445"/>
      <c r="AN35" s="1445"/>
      <c r="AO35" s="1445"/>
      <c r="AP35" s="1445"/>
      <c r="AQ35" s="1445"/>
      <c r="AR35" s="1445"/>
      <c r="AS35" s="1445"/>
      <c r="AT35" s="1445"/>
      <c r="AU35" s="1445"/>
      <c r="AV35" s="1445"/>
      <c r="AW35" s="1445"/>
      <c r="AX35" s="1445"/>
      <c r="AY35" s="1446"/>
    </row>
    <row r="36" spans="1:64" ht="18" customHeight="1">
      <c r="A36" s="1381"/>
      <c r="B36" s="1382"/>
      <c r="C36" s="1383"/>
      <c r="D36" s="1438"/>
      <c r="E36" s="1439"/>
      <c r="F36" s="1439"/>
      <c r="G36" s="1440"/>
      <c r="H36" s="1447" t="s">
        <v>1082</v>
      </c>
      <c r="I36" s="1448"/>
      <c r="J36" s="1448"/>
      <c r="K36" s="1449"/>
      <c r="L36" s="1444" t="s">
        <v>1083</v>
      </c>
      <c r="M36" s="1445"/>
      <c r="N36" s="1445"/>
      <c r="O36" s="1445"/>
      <c r="P36" s="1445"/>
      <c r="Q36" s="1445"/>
      <c r="R36" s="1445"/>
      <c r="S36" s="1445"/>
      <c r="T36" s="1445"/>
      <c r="U36" s="1445"/>
      <c r="V36" s="1445"/>
      <c r="W36" s="1445"/>
      <c r="X36" s="1445"/>
      <c r="Y36" s="1445"/>
      <c r="Z36" s="1445"/>
      <c r="AA36" s="1445"/>
      <c r="AB36" s="1445"/>
      <c r="AC36" s="1445"/>
      <c r="AD36" s="1445"/>
      <c r="AE36" s="1445"/>
      <c r="AF36" s="1445"/>
      <c r="AG36" s="1445"/>
      <c r="AH36" s="1445"/>
      <c r="AI36" s="1445"/>
      <c r="AJ36" s="1445"/>
      <c r="AK36" s="1445"/>
      <c r="AL36" s="1445"/>
      <c r="AM36" s="1445"/>
      <c r="AN36" s="1445"/>
      <c r="AO36" s="1445"/>
      <c r="AP36" s="1445"/>
      <c r="AQ36" s="1446"/>
      <c r="AR36" s="1456" t="s">
        <v>1084</v>
      </c>
      <c r="AS36" s="1457"/>
      <c r="AT36" s="1462" t="s">
        <v>1085</v>
      </c>
      <c r="AU36" s="1462"/>
      <c r="AV36" s="1462"/>
      <c r="AW36" s="1462"/>
      <c r="AX36" s="1462"/>
      <c r="AY36" s="1462"/>
    </row>
    <row r="37" spans="1:64">
      <c r="A37" s="1381"/>
      <c r="B37" s="1382"/>
      <c r="C37" s="1383"/>
      <c r="D37" s="1438"/>
      <c r="E37" s="1439"/>
      <c r="F37" s="1439"/>
      <c r="G37" s="1440"/>
      <c r="H37" s="1450"/>
      <c r="I37" s="1451"/>
      <c r="J37" s="1451"/>
      <c r="K37" s="1452"/>
      <c r="L37" s="1463" t="s">
        <v>1036</v>
      </c>
      <c r="M37" s="1464"/>
      <c r="N37" s="1464"/>
      <c r="O37" s="1464"/>
      <c r="P37" s="1464"/>
      <c r="Q37" s="1464"/>
      <c r="R37" s="1464"/>
      <c r="S37" s="1465"/>
      <c r="T37" s="1463" t="s">
        <v>1086</v>
      </c>
      <c r="U37" s="1464"/>
      <c r="V37" s="1464"/>
      <c r="W37" s="1464"/>
      <c r="X37" s="1464"/>
      <c r="Y37" s="1464"/>
      <c r="Z37" s="1464"/>
      <c r="AA37" s="1464"/>
      <c r="AB37" s="1463" t="s">
        <v>1087</v>
      </c>
      <c r="AC37" s="1464"/>
      <c r="AD37" s="1464"/>
      <c r="AE37" s="1464"/>
      <c r="AF37" s="1464"/>
      <c r="AG37" s="1464"/>
      <c r="AH37" s="1464"/>
      <c r="AI37" s="1465"/>
      <c r="AJ37" s="1463" t="s">
        <v>1028</v>
      </c>
      <c r="AK37" s="1464"/>
      <c r="AL37" s="1464"/>
      <c r="AM37" s="1464"/>
      <c r="AN37" s="1464"/>
      <c r="AO37" s="1464"/>
      <c r="AP37" s="1464"/>
      <c r="AQ37" s="1466"/>
      <c r="AR37" s="1458"/>
      <c r="AS37" s="1459"/>
      <c r="AT37" s="1462"/>
      <c r="AU37" s="1462"/>
      <c r="AV37" s="1462"/>
      <c r="AW37" s="1462"/>
      <c r="AX37" s="1462"/>
      <c r="AY37" s="1462"/>
    </row>
    <row r="38" spans="1:64">
      <c r="A38" s="1381"/>
      <c r="B38" s="1382"/>
      <c r="C38" s="1383"/>
      <c r="D38" s="1438"/>
      <c r="E38" s="1439"/>
      <c r="F38" s="1439"/>
      <c r="G38" s="1440"/>
      <c r="H38" s="1450"/>
      <c r="I38" s="1451"/>
      <c r="J38" s="1451"/>
      <c r="K38" s="1452"/>
      <c r="L38" s="1467"/>
      <c r="M38" s="1468"/>
      <c r="N38" s="1471" t="s">
        <v>1088</v>
      </c>
      <c r="O38" s="1472"/>
      <c r="P38" s="1472"/>
      <c r="Q38" s="1472"/>
      <c r="R38" s="1472"/>
      <c r="S38" s="1473"/>
      <c r="T38" s="1467"/>
      <c r="U38" s="1468"/>
      <c r="V38" s="1471" t="s">
        <v>1088</v>
      </c>
      <c r="W38" s="1472"/>
      <c r="X38" s="1472"/>
      <c r="Y38" s="1472"/>
      <c r="Z38" s="1472"/>
      <c r="AA38" s="1473"/>
      <c r="AB38" s="1467"/>
      <c r="AC38" s="1468"/>
      <c r="AD38" s="1471" t="s">
        <v>1088</v>
      </c>
      <c r="AE38" s="1472"/>
      <c r="AF38" s="1472"/>
      <c r="AG38" s="1472"/>
      <c r="AH38" s="1472"/>
      <c r="AI38" s="1473"/>
      <c r="AJ38" s="1467"/>
      <c r="AK38" s="1468"/>
      <c r="AL38" s="1471" t="s">
        <v>1088</v>
      </c>
      <c r="AM38" s="1472"/>
      <c r="AN38" s="1472"/>
      <c r="AO38" s="1472"/>
      <c r="AP38" s="1472"/>
      <c r="AQ38" s="1474"/>
      <c r="AR38" s="1458"/>
      <c r="AS38" s="1459"/>
      <c r="AT38" s="1462"/>
      <c r="AU38" s="1462"/>
      <c r="AV38" s="1462"/>
      <c r="AW38" s="1462"/>
      <c r="AX38" s="1462"/>
      <c r="AY38" s="1462"/>
    </row>
    <row r="39" spans="1:64" ht="18" customHeight="1">
      <c r="A39" s="1381"/>
      <c r="B39" s="1382"/>
      <c r="C39" s="1383"/>
      <c r="D39" s="1438"/>
      <c r="E39" s="1439"/>
      <c r="F39" s="1439"/>
      <c r="G39" s="1440"/>
      <c r="H39" s="1450"/>
      <c r="I39" s="1451"/>
      <c r="J39" s="1451"/>
      <c r="K39" s="1452"/>
      <c r="L39" s="1467"/>
      <c r="M39" s="1468"/>
      <c r="N39" s="1475" t="s">
        <v>1039</v>
      </c>
      <c r="O39" s="1476"/>
      <c r="P39" s="1487" t="s">
        <v>1040</v>
      </c>
      <c r="Q39" s="1488"/>
      <c r="R39" s="1487" t="s">
        <v>1041</v>
      </c>
      <c r="S39" s="1491"/>
      <c r="T39" s="1467"/>
      <c r="U39" s="1468"/>
      <c r="V39" s="1475" t="s">
        <v>1039</v>
      </c>
      <c r="W39" s="1488"/>
      <c r="X39" s="1487" t="s">
        <v>1040</v>
      </c>
      <c r="Y39" s="1488"/>
      <c r="Z39" s="1487" t="s">
        <v>1041</v>
      </c>
      <c r="AA39" s="1491"/>
      <c r="AB39" s="1467"/>
      <c r="AC39" s="1468"/>
      <c r="AD39" s="1475" t="s">
        <v>1039</v>
      </c>
      <c r="AE39" s="1488"/>
      <c r="AF39" s="1487" t="s">
        <v>1040</v>
      </c>
      <c r="AG39" s="1488"/>
      <c r="AH39" s="1487" t="s">
        <v>1041</v>
      </c>
      <c r="AI39" s="1491"/>
      <c r="AJ39" s="1467"/>
      <c r="AK39" s="1468"/>
      <c r="AL39" s="1475" t="s">
        <v>1039</v>
      </c>
      <c r="AM39" s="1488"/>
      <c r="AN39" s="1487" t="s">
        <v>1040</v>
      </c>
      <c r="AO39" s="1488"/>
      <c r="AP39" s="1487" t="s">
        <v>1041</v>
      </c>
      <c r="AQ39" s="1492"/>
      <c r="AR39" s="1458"/>
      <c r="AS39" s="1459"/>
      <c r="AT39" s="1480" t="s">
        <v>1089</v>
      </c>
      <c r="AU39" s="1480"/>
      <c r="AV39" s="1479" t="s">
        <v>1090</v>
      </c>
      <c r="AW39" s="1480"/>
      <c r="AX39" s="1324" t="s">
        <v>1091</v>
      </c>
      <c r="AY39" s="1400"/>
    </row>
    <row r="40" spans="1:64">
      <c r="A40" s="1384"/>
      <c r="B40" s="1385"/>
      <c r="C40" s="1386"/>
      <c r="D40" s="1441"/>
      <c r="E40" s="1442"/>
      <c r="F40" s="1442"/>
      <c r="G40" s="1443"/>
      <c r="H40" s="1453"/>
      <c r="I40" s="1454"/>
      <c r="J40" s="1454"/>
      <c r="K40" s="1455"/>
      <c r="L40" s="1469"/>
      <c r="M40" s="1470"/>
      <c r="N40" s="1477"/>
      <c r="O40" s="1478"/>
      <c r="P40" s="1489"/>
      <c r="Q40" s="1490"/>
      <c r="R40" s="1489"/>
      <c r="S40" s="1470"/>
      <c r="T40" s="1469"/>
      <c r="U40" s="1470"/>
      <c r="V40" s="1469"/>
      <c r="W40" s="1490"/>
      <c r="X40" s="1489"/>
      <c r="Y40" s="1490"/>
      <c r="Z40" s="1489"/>
      <c r="AA40" s="1470"/>
      <c r="AB40" s="1469"/>
      <c r="AC40" s="1470"/>
      <c r="AD40" s="1469"/>
      <c r="AE40" s="1490"/>
      <c r="AF40" s="1489"/>
      <c r="AG40" s="1490"/>
      <c r="AH40" s="1489"/>
      <c r="AI40" s="1470"/>
      <c r="AJ40" s="1469"/>
      <c r="AK40" s="1470"/>
      <c r="AL40" s="1469"/>
      <c r="AM40" s="1490"/>
      <c r="AN40" s="1489"/>
      <c r="AO40" s="1490"/>
      <c r="AP40" s="1489"/>
      <c r="AQ40" s="1493"/>
      <c r="AR40" s="1460"/>
      <c r="AS40" s="1461"/>
      <c r="AT40" s="1480"/>
      <c r="AU40" s="1480"/>
      <c r="AV40" s="1479"/>
      <c r="AW40" s="1480"/>
      <c r="AX40" s="1324"/>
      <c r="AY40" s="1400"/>
    </row>
    <row r="41" spans="1:64">
      <c r="A41" s="1481">
        <f>'14.一時(一)'!F20</f>
        <v>0</v>
      </c>
      <c r="B41" s="1482"/>
      <c r="C41" s="1483"/>
      <c r="D41" s="1481">
        <f>'14.一時(一)'!G20</f>
        <v>0</v>
      </c>
      <c r="E41" s="1482"/>
      <c r="F41" s="1482"/>
      <c r="G41" s="1483"/>
      <c r="H41" s="1481">
        <f>'14.一時(一)'!A51</f>
        <v>0</v>
      </c>
      <c r="I41" s="1482"/>
      <c r="J41" s="1482"/>
      <c r="K41" s="1483"/>
      <c r="L41" s="1484"/>
      <c r="M41" s="1484"/>
      <c r="N41" s="1485"/>
      <c r="O41" s="1486"/>
      <c r="P41" s="1484"/>
      <c r="Q41" s="1484"/>
      <c r="R41" s="1484"/>
      <c r="S41" s="1484"/>
      <c r="T41" s="1484"/>
      <c r="U41" s="1484"/>
      <c r="V41" s="1484"/>
      <c r="W41" s="1484"/>
      <c r="X41" s="1484"/>
      <c r="Y41" s="1484"/>
      <c r="Z41" s="1484"/>
      <c r="AA41" s="1484"/>
      <c r="AB41" s="1484"/>
      <c r="AC41" s="1484"/>
      <c r="AD41" s="1484"/>
      <c r="AE41" s="1484"/>
      <c r="AF41" s="1484"/>
      <c r="AG41" s="1484"/>
      <c r="AH41" s="1484"/>
      <c r="AI41" s="1484"/>
      <c r="AJ41" s="1484"/>
      <c r="AK41" s="1484"/>
      <c r="AL41" s="1484"/>
      <c r="AM41" s="1484"/>
      <c r="AN41" s="1484"/>
      <c r="AO41" s="1484"/>
      <c r="AP41" s="1484"/>
      <c r="AQ41" s="1494"/>
      <c r="AR41" s="1494"/>
      <c r="AS41" s="1494"/>
      <c r="AT41" s="1494"/>
      <c r="AU41" s="1494"/>
      <c r="AV41" s="1494"/>
      <c r="AW41" s="1494"/>
      <c r="AX41" s="1494"/>
      <c r="AY41" s="1494"/>
    </row>
    <row r="42" spans="1:64">
      <c r="A42" s="1036"/>
      <c r="B42" s="1037"/>
      <c r="C42" s="1036"/>
      <c r="D42" s="1036"/>
      <c r="E42" s="1037"/>
      <c r="F42" s="1037"/>
      <c r="G42" s="1037"/>
      <c r="H42" s="1037"/>
      <c r="I42" s="1037"/>
      <c r="J42" s="1037"/>
      <c r="K42" s="1037"/>
      <c r="L42" s="1037"/>
      <c r="M42" s="1037"/>
      <c r="N42" s="1037"/>
      <c r="O42" s="1037"/>
      <c r="P42" s="1037"/>
      <c r="Q42" s="1037"/>
      <c r="R42" s="1037"/>
      <c r="S42" s="1037"/>
      <c r="T42" s="1037"/>
      <c r="U42" s="1037"/>
      <c r="V42" s="1037"/>
      <c r="W42" s="1037"/>
      <c r="X42" s="1037"/>
      <c r="Y42" s="1037"/>
      <c r="Z42" s="1037"/>
      <c r="AA42" s="1037"/>
      <c r="AB42" s="1037"/>
      <c r="AC42" s="1037"/>
      <c r="AD42" s="1037"/>
      <c r="AE42" s="1037"/>
      <c r="AF42" s="1037"/>
      <c r="AG42" s="1037"/>
      <c r="AH42" s="1037"/>
      <c r="AI42" s="1037"/>
      <c r="AJ42" s="1037"/>
      <c r="AK42" s="1037"/>
      <c r="AL42" s="1037"/>
      <c r="AM42" s="1037"/>
      <c r="AN42" s="1037"/>
      <c r="AO42" s="1037"/>
      <c r="AP42" s="1037"/>
      <c r="AQ42" s="1038"/>
      <c r="AR42" s="1038"/>
      <c r="AS42" s="1038"/>
      <c r="AT42" s="1038"/>
      <c r="AU42" s="1038"/>
      <c r="AV42" s="1038"/>
      <c r="AW42" s="1038"/>
      <c r="AX42" s="1038"/>
      <c r="AY42" s="1038"/>
    </row>
    <row r="43" spans="1:64" s="1039" customFormat="1" ht="13.5" customHeight="1">
      <c r="A43" s="1317" t="s">
        <v>1092</v>
      </c>
      <c r="B43" s="1318"/>
      <c r="C43" s="1318"/>
      <c r="D43" s="1318"/>
      <c r="E43" s="1318"/>
      <c r="F43" s="1318"/>
      <c r="G43" s="1318"/>
      <c r="H43" s="1318"/>
      <c r="I43" s="1318"/>
      <c r="J43" s="1318"/>
      <c r="K43" s="1318"/>
      <c r="L43" s="1321"/>
      <c r="M43" s="1517" t="s">
        <v>1093</v>
      </c>
      <c r="N43" s="1518"/>
      <c r="O43" s="1519"/>
      <c r="P43" s="1333" t="s">
        <v>1094</v>
      </c>
      <c r="Q43" s="1512"/>
      <c r="R43" s="1512"/>
      <c r="S43" s="1339"/>
      <c r="T43" s="1333" t="s">
        <v>1095</v>
      </c>
      <c r="U43" s="1512"/>
      <c r="V43" s="1512"/>
      <c r="W43" s="1339"/>
      <c r="X43" s="1333" t="s">
        <v>1096</v>
      </c>
      <c r="Y43" s="1512"/>
      <c r="Z43" s="1339"/>
      <c r="AA43" s="1311" t="s">
        <v>1097</v>
      </c>
      <c r="AB43" s="1312"/>
      <c r="AC43" s="1312"/>
      <c r="AD43" s="1312"/>
      <c r="AE43" s="1312"/>
      <c r="AF43" s="1313"/>
      <c r="AG43" s="1325" t="s">
        <v>1098</v>
      </c>
      <c r="AH43" s="1329"/>
      <c r="AI43" s="1326"/>
      <c r="AJ43" s="1504" t="s">
        <v>1070</v>
      </c>
      <c r="AK43" s="1505"/>
      <c r="AL43" s="1506"/>
      <c r="AN43" s="1038"/>
      <c r="AO43" s="1038"/>
      <c r="AP43" s="1038"/>
      <c r="AQ43" s="1038"/>
      <c r="AR43" s="1038"/>
      <c r="AS43" s="1038"/>
      <c r="AT43" s="1038"/>
      <c r="AU43" s="1038"/>
      <c r="AV43" s="1038"/>
      <c r="AW43" s="1038"/>
      <c r="AX43" s="1038"/>
      <c r="AY43" s="1038"/>
      <c r="AZ43" s="1038"/>
      <c r="BA43" s="1038"/>
      <c r="BB43" s="1038"/>
      <c r="BC43" s="1038"/>
      <c r="BD43" s="1038"/>
      <c r="BE43" s="1038"/>
      <c r="BF43" s="1038"/>
      <c r="BG43" s="1038"/>
      <c r="BH43" s="1038"/>
      <c r="BI43" s="1038"/>
      <c r="BJ43" s="1038"/>
      <c r="BK43" s="1038"/>
      <c r="BL43" s="1038"/>
    </row>
    <row r="44" spans="1:64" s="1039" customFormat="1" ht="13.5" customHeight="1">
      <c r="A44" s="1521" t="s">
        <v>1099</v>
      </c>
      <c r="B44" s="1522"/>
      <c r="C44" s="1523"/>
      <c r="D44" s="1521" t="s">
        <v>1100</v>
      </c>
      <c r="E44" s="1522"/>
      <c r="F44" s="1523"/>
      <c r="G44" s="1521" t="s">
        <v>1101</v>
      </c>
      <c r="H44" s="1522"/>
      <c r="I44" s="1523"/>
      <c r="J44" s="1311" t="s">
        <v>1091</v>
      </c>
      <c r="K44" s="1312"/>
      <c r="L44" s="1313"/>
      <c r="M44" s="1510"/>
      <c r="N44" s="1511"/>
      <c r="O44" s="1520"/>
      <c r="P44" s="1335"/>
      <c r="Q44" s="1513"/>
      <c r="R44" s="1513"/>
      <c r="S44" s="1340"/>
      <c r="T44" s="1335"/>
      <c r="U44" s="1513"/>
      <c r="V44" s="1513"/>
      <c r="W44" s="1340"/>
      <c r="X44" s="1335"/>
      <c r="Y44" s="1513"/>
      <c r="Z44" s="1340"/>
      <c r="AA44" s="1314"/>
      <c r="AB44" s="1315"/>
      <c r="AC44" s="1315"/>
      <c r="AD44" s="1315"/>
      <c r="AE44" s="1315"/>
      <c r="AF44" s="1316"/>
      <c r="AG44" s="1327"/>
      <c r="AH44" s="1330"/>
      <c r="AI44" s="1328"/>
      <c r="AJ44" s="1507"/>
      <c r="AK44" s="1508"/>
      <c r="AL44" s="1509"/>
      <c r="AN44" s="1038"/>
      <c r="AO44" s="1038"/>
      <c r="AP44" s="1038"/>
      <c r="AQ44" s="1038"/>
      <c r="AR44" s="1038"/>
      <c r="AS44" s="1038"/>
      <c r="AT44" s="1038"/>
      <c r="AU44" s="1038"/>
      <c r="AV44" s="1038"/>
      <c r="AW44" s="1038"/>
      <c r="AX44" s="1038"/>
      <c r="AY44" s="1038"/>
      <c r="AZ44" s="1038"/>
      <c r="BA44" s="1038"/>
      <c r="BB44" s="1038"/>
      <c r="BC44" s="1038"/>
      <c r="BD44" s="1038"/>
      <c r="BE44" s="1038"/>
      <c r="BF44" s="1038"/>
      <c r="BG44" s="1038"/>
      <c r="BH44" s="1038"/>
      <c r="BI44" s="1038"/>
      <c r="BJ44" s="1038"/>
      <c r="BK44" s="1038"/>
      <c r="BL44" s="1038"/>
    </row>
    <row r="45" spans="1:64" s="1039" customFormat="1" ht="13.5" customHeight="1">
      <c r="A45" s="1524"/>
      <c r="B45" s="1525"/>
      <c r="C45" s="1526"/>
      <c r="D45" s="1524"/>
      <c r="E45" s="1525"/>
      <c r="F45" s="1526"/>
      <c r="G45" s="1524"/>
      <c r="H45" s="1525"/>
      <c r="I45" s="1526"/>
      <c r="J45" s="1319"/>
      <c r="K45" s="1341"/>
      <c r="L45" s="1320"/>
      <c r="M45" s="1510"/>
      <c r="N45" s="1511"/>
      <c r="O45" s="1520"/>
      <c r="P45" s="1335"/>
      <c r="Q45" s="1513"/>
      <c r="R45" s="1513"/>
      <c r="S45" s="1340"/>
      <c r="T45" s="1335"/>
      <c r="U45" s="1513"/>
      <c r="V45" s="1513"/>
      <c r="W45" s="1340"/>
      <c r="X45" s="1335"/>
      <c r="Y45" s="1513"/>
      <c r="Z45" s="1340"/>
      <c r="AA45" s="1510" t="s">
        <v>1102</v>
      </c>
      <c r="AB45" s="1511"/>
      <c r="AC45" s="1511"/>
      <c r="AD45" s="1333" t="s">
        <v>1103</v>
      </c>
      <c r="AE45" s="1512"/>
      <c r="AF45" s="1339"/>
      <c r="AG45" s="1327"/>
      <c r="AH45" s="1330"/>
      <c r="AI45" s="1328"/>
      <c r="AJ45" s="1507"/>
      <c r="AK45" s="1508"/>
      <c r="AL45" s="1509"/>
      <c r="AN45" s="1038"/>
      <c r="AO45" s="1038"/>
      <c r="AP45" s="1038"/>
      <c r="AQ45" s="1038"/>
      <c r="AR45" s="1038"/>
      <c r="AS45" s="1038"/>
      <c r="AT45" s="1038"/>
      <c r="AU45" s="1038"/>
      <c r="AV45" s="1038"/>
      <c r="AW45" s="1038"/>
      <c r="AX45" s="1038"/>
      <c r="AY45" s="1038"/>
      <c r="AZ45" s="1038"/>
      <c r="BA45" s="1038"/>
      <c r="BB45" s="1038"/>
      <c r="BC45" s="1038"/>
      <c r="BD45" s="1038"/>
      <c r="BE45" s="1038"/>
      <c r="BF45" s="1038"/>
      <c r="BG45" s="1038"/>
      <c r="BH45" s="1038"/>
      <c r="BI45" s="1038"/>
      <c r="BJ45" s="1038"/>
      <c r="BK45" s="1038"/>
      <c r="BL45" s="1038"/>
    </row>
    <row r="46" spans="1:64" s="1039" customFormat="1">
      <c r="A46" s="1524"/>
      <c r="B46" s="1525"/>
      <c r="C46" s="1526"/>
      <c r="D46" s="1524"/>
      <c r="E46" s="1525"/>
      <c r="F46" s="1526"/>
      <c r="G46" s="1524"/>
      <c r="H46" s="1525"/>
      <c r="I46" s="1526"/>
      <c r="J46" s="1319"/>
      <c r="K46" s="1341"/>
      <c r="L46" s="1320"/>
      <c r="M46" s="1510"/>
      <c r="N46" s="1511"/>
      <c r="O46" s="1520"/>
      <c r="P46" s="1335"/>
      <c r="Q46" s="1513"/>
      <c r="R46" s="1513"/>
      <c r="S46" s="1340"/>
      <c r="T46" s="1335"/>
      <c r="U46" s="1513"/>
      <c r="V46" s="1513"/>
      <c r="W46" s="1340"/>
      <c r="X46" s="1335"/>
      <c r="Y46" s="1513"/>
      <c r="Z46" s="1340"/>
      <c r="AA46" s="1510"/>
      <c r="AB46" s="1511"/>
      <c r="AC46" s="1511"/>
      <c r="AD46" s="1335"/>
      <c r="AE46" s="1513"/>
      <c r="AF46" s="1340"/>
      <c r="AG46" s="1327"/>
      <c r="AH46" s="1330"/>
      <c r="AI46" s="1328"/>
      <c r="AJ46" s="1507"/>
      <c r="AK46" s="1508"/>
      <c r="AL46" s="1509"/>
      <c r="AN46" s="1038"/>
      <c r="AO46" s="1038"/>
      <c r="AP46" s="1038"/>
      <c r="AQ46" s="1038"/>
      <c r="AR46" s="1038"/>
      <c r="AS46" s="1038"/>
      <c r="AT46" s="1038"/>
      <c r="AU46" s="1038"/>
      <c r="AV46" s="1038"/>
      <c r="AW46" s="1038"/>
      <c r="AX46" s="1038"/>
      <c r="AY46" s="1038"/>
      <c r="AZ46" s="1038"/>
      <c r="BA46" s="1038"/>
      <c r="BB46" s="1038"/>
      <c r="BC46" s="1038"/>
      <c r="BD46" s="1038"/>
      <c r="BE46" s="1038"/>
      <c r="BF46" s="1038"/>
      <c r="BG46" s="1038"/>
      <c r="BH46" s="1038"/>
      <c r="BI46" s="1038"/>
      <c r="BJ46" s="1038"/>
      <c r="BK46" s="1038"/>
      <c r="BL46" s="1038"/>
    </row>
    <row r="47" spans="1:64" s="1039" customFormat="1">
      <c r="A47" s="1524"/>
      <c r="B47" s="1525"/>
      <c r="C47" s="1526"/>
      <c r="D47" s="1524"/>
      <c r="E47" s="1525"/>
      <c r="F47" s="1526"/>
      <c r="G47" s="1524"/>
      <c r="H47" s="1525"/>
      <c r="I47" s="1526"/>
      <c r="J47" s="1319"/>
      <c r="K47" s="1341"/>
      <c r="L47" s="1320"/>
      <c r="M47" s="1510"/>
      <c r="N47" s="1511"/>
      <c r="O47" s="1520"/>
      <c r="P47" s="1335"/>
      <c r="Q47" s="1513"/>
      <c r="R47" s="1513"/>
      <c r="S47" s="1340"/>
      <c r="T47" s="1335"/>
      <c r="U47" s="1513"/>
      <c r="V47" s="1513"/>
      <c r="W47" s="1340"/>
      <c r="X47" s="1335"/>
      <c r="Y47" s="1513"/>
      <c r="Z47" s="1340"/>
      <c r="AA47" s="1510"/>
      <c r="AB47" s="1511"/>
      <c r="AC47" s="1511"/>
      <c r="AD47" s="1335"/>
      <c r="AE47" s="1513"/>
      <c r="AF47" s="1340"/>
      <c r="AG47" s="1327"/>
      <c r="AH47" s="1330"/>
      <c r="AI47" s="1328"/>
      <c r="AJ47" s="1507"/>
      <c r="AK47" s="1508"/>
      <c r="AL47" s="1509"/>
      <c r="AN47" s="1038"/>
      <c r="AO47" s="1038"/>
      <c r="AP47" s="1038"/>
      <c r="AQ47" s="1038"/>
      <c r="AR47" s="1038"/>
      <c r="AS47" s="1038"/>
      <c r="AT47" s="1038"/>
      <c r="AU47" s="1038"/>
      <c r="AV47" s="1038"/>
      <c r="AW47" s="1038"/>
      <c r="AX47" s="1038"/>
      <c r="AY47" s="1038"/>
      <c r="AZ47" s="1038"/>
      <c r="BA47" s="1038"/>
      <c r="BB47" s="1038"/>
      <c r="BC47" s="1038"/>
      <c r="BD47" s="1038"/>
      <c r="BE47" s="1038"/>
      <c r="BF47" s="1038"/>
      <c r="BG47" s="1038"/>
      <c r="BH47" s="1038"/>
      <c r="BI47" s="1038"/>
      <c r="BJ47" s="1038"/>
      <c r="BK47" s="1038"/>
      <c r="BL47" s="1038"/>
    </row>
    <row r="48" spans="1:64" s="1039" customFormat="1">
      <c r="A48" s="1524"/>
      <c r="B48" s="1525"/>
      <c r="C48" s="1526"/>
      <c r="D48" s="1524"/>
      <c r="E48" s="1525"/>
      <c r="F48" s="1526"/>
      <c r="G48" s="1524"/>
      <c r="H48" s="1525"/>
      <c r="I48" s="1526"/>
      <c r="J48" s="1319"/>
      <c r="K48" s="1341"/>
      <c r="L48" s="1320"/>
      <c r="M48" s="1510"/>
      <c r="N48" s="1511"/>
      <c r="O48" s="1520"/>
      <c r="P48" s="1335"/>
      <c r="Q48" s="1513"/>
      <c r="R48" s="1513"/>
      <c r="S48" s="1340"/>
      <c r="T48" s="1335"/>
      <c r="U48" s="1513"/>
      <c r="V48" s="1513"/>
      <c r="W48" s="1340"/>
      <c r="X48" s="1335"/>
      <c r="Y48" s="1513"/>
      <c r="Z48" s="1340"/>
      <c r="AA48" s="1510"/>
      <c r="AB48" s="1511"/>
      <c r="AC48" s="1511"/>
      <c r="AD48" s="1335"/>
      <c r="AE48" s="1513"/>
      <c r="AF48" s="1340"/>
      <c r="AG48" s="1327"/>
      <c r="AH48" s="1330"/>
      <c r="AI48" s="1328"/>
      <c r="AJ48" s="1507"/>
      <c r="AK48" s="1508"/>
      <c r="AL48" s="1509"/>
      <c r="AN48" s="1038"/>
      <c r="AO48" s="1038"/>
      <c r="AP48" s="1038"/>
      <c r="AQ48" s="1038"/>
      <c r="AR48" s="1038"/>
      <c r="AS48" s="1038"/>
      <c r="AT48" s="1038"/>
      <c r="AU48" s="1038"/>
      <c r="AV48" s="1038"/>
      <c r="AW48" s="1038"/>
      <c r="AX48" s="1038"/>
      <c r="AY48" s="1038"/>
      <c r="AZ48" s="1038"/>
      <c r="BA48" s="1038"/>
      <c r="BB48" s="1038"/>
      <c r="BC48" s="1038"/>
      <c r="BD48" s="1038"/>
      <c r="BE48" s="1038"/>
      <c r="BF48" s="1038"/>
      <c r="BG48" s="1038"/>
      <c r="BH48" s="1038"/>
      <c r="BI48" s="1038"/>
      <c r="BJ48" s="1038"/>
      <c r="BK48" s="1038"/>
      <c r="BL48" s="1038"/>
    </row>
    <row r="49" spans="1:64" s="1039" customFormat="1">
      <c r="A49" s="1495" t="s">
        <v>1052</v>
      </c>
      <c r="B49" s="1496"/>
      <c r="C49" s="1497"/>
      <c r="D49" s="1495" t="s">
        <v>1053</v>
      </c>
      <c r="E49" s="1496"/>
      <c r="F49" s="1497"/>
      <c r="G49" s="1495" t="s">
        <v>1054</v>
      </c>
      <c r="H49" s="1496"/>
      <c r="I49" s="1497"/>
      <c r="J49" s="1514" t="s">
        <v>1055</v>
      </c>
      <c r="K49" s="1515"/>
      <c r="L49" s="1516"/>
      <c r="M49" s="1495" t="s">
        <v>1056</v>
      </c>
      <c r="N49" s="1496"/>
      <c r="O49" s="1497"/>
      <c r="P49" s="1495" t="s">
        <v>1057</v>
      </c>
      <c r="Q49" s="1496"/>
      <c r="R49" s="1496"/>
      <c r="S49" s="1497"/>
      <c r="T49" s="1495" t="s">
        <v>1104</v>
      </c>
      <c r="U49" s="1496"/>
      <c r="V49" s="1496"/>
      <c r="W49" s="1497"/>
      <c r="X49" s="1495" t="s">
        <v>1105</v>
      </c>
      <c r="Y49" s="1496"/>
      <c r="Z49" s="1497"/>
      <c r="AA49" s="1498" t="s">
        <v>1106</v>
      </c>
      <c r="AB49" s="1499"/>
      <c r="AC49" s="1499"/>
      <c r="AD49" s="1498" t="s">
        <v>1107</v>
      </c>
      <c r="AE49" s="1499"/>
      <c r="AF49" s="1500"/>
      <c r="AG49" s="1501" t="s">
        <v>1108</v>
      </c>
      <c r="AH49" s="1502"/>
      <c r="AI49" s="1503"/>
      <c r="AJ49" s="1501" t="s">
        <v>1109</v>
      </c>
      <c r="AK49" s="1502"/>
      <c r="AL49" s="1503"/>
      <c r="AN49" s="1038"/>
      <c r="AO49" s="1038"/>
      <c r="AP49" s="1038"/>
      <c r="AQ49" s="1038"/>
      <c r="AR49" s="1038"/>
      <c r="AS49" s="1038"/>
      <c r="AT49" s="1038"/>
      <c r="AU49" s="1038"/>
      <c r="AV49" s="1038"/>
      <c r="AW49" s="1038"/>
      <c r="AX49" s="1038"/>
      <c r="AY49" s="1038"/>
      <c r="AZ49" s="1038"/>
      <c r="BA49" s="1038"/>
      <c r="BB49" s="1038"/>
      <c r="BC49" s="1038"/>
      <c r="BD49" s="1038"/>
      <c r="BE49" s="1038"/>
      <c r="BF49" s="1038"/>
      <c r="BG49" s="1038"/>
      <c r="BH49" s="1038"/>
      <c r="BI49" s="1038"/>
      <c r="BJ49" s="1038"/>
      <c r="BK49" s="1038"/>
      <c r="BL49" s="1038"/>
    </row>
    <row r="50" spans="1:64" s="1039" customFormat="1">
      <c r="A50" s="1536">
        <f>COUNTA('14.一時(一)'!A12:A19)</f>
        <v>0</v>
      </c>
      <c r="B50" s="1537"/>
      <c r="C50" s="1538"/>
      <c r="D50" s="1536">
        <v>0</v>
      </c>
      <c r="E50" s="1537"/>
      <c r="F50" s="1538"/>
      <c r="G50" s="1536">
        <v>0</v>
      </c>
      <c r="H50" s="1537"/>
      <c r="I50" s="1538"/>
      <c r="J50" s="1536">
        <f>SUM(A50:I50)</f>
        <v>0</v>
      </c>
      <c r="K50" s="1537"/>
      <c r="L50" s="1538"/>
      <c r="M50" s="1536">
        <v>12</v>
      </c>
      <c r="N50" s="1537"/>
      <c r="O50" s="1538"/>
      <c r="P50" s="1432">
        <v>293</v>
      </c>
      <c r="Q50" s="1433"/>
      <c r="R50" s="1433"/>
      <c r="S50" s="1434"/>
      <c r="T50" s="1527"/>
      <c r="U50" s="1528"/>
      <c r="V50" s="1528"/>
      <c r="W50" s="1529"/>
      <c r="X50" s="1530"/>
      <c r="Y50" s="1531"/>
      <c r="Z50" s="1532"/>
      <c r="AA50" s="1530"/>
      <c r="AB50" s="1531"/>
      <c r="AC50" s="1532"/>
      <c r="AD50" s="1530"/>
      <c r="AE50" s="1531"/>
      <c r="AF50" s="1532"/>
      <c r="AG50" s="1533">
        <f>'14.一時(一)'!D7</f>
        <v>0</v>
      </c>
      <c r="AH50" s="1534"/>
      <c r="AI50" s="1535"/>
      <c r="AJ50" s="1533">
        <f>'14.一時(一)'!E7</f>
        <v>0</v>
      </c>
      <c r="AK50" s="1534"/>
      <c r="AL50" s="1535"/>
      <c r="AM50" s="1044"/>
      <c r="AN50" s="1038"/>
      <c r="AO50" s="1038"/>
      <c r="AP50" s="1038"/>
      <c r="AQ50" s="1038"/>
      <c r="AR50" s="1038"/>
      <c r="AS50" s="1038"/>
      <c r="AT50" s="1038"/>
      <c r="AU50" s="1038"/>
      <c r="AV50" s="1038"/>
      <c r="AW50" s="1038"/>
      <c r="AX50" s="1038"/>
      <c r="AY50" s="1038"/>
      <c r="AZ50" s="1038"/>
      <c r="BA50" s="1038"/>
      <c r="BB50" s="1038"/>
      <c r="BC50" s="1038"/>
      <c r="BD50" s="1038"/>
      <c r="BE50" s="1038"/>
      <c r="BF50" s="1038"/>
      <c r="BG50" s="1038"/>
      <c r="BH50" s="1038"/>
      <c r="BI50" s="1038"/>
      <c r="BJ50" s="1038"/>
      <c r="BK50" s="1038"/>
      <c r="BL50" s="1038"/>
    </row>
    <row r="51" spans="1:64">
      <c r="A51" s="1036"/>
      <c r="B51" s="1037"/>
      <c r="C51" s="1036"/>
      <c r="D51" s="1036"/>
      <c r="E51" s="1037"/>
      <c r="F51" s="1037"/>
      <c r="G51" s="1037"/>
      <c r="H51" s="1037"/>
      <c r="I51" s="1037"/>
      <c r="J51" s="1037"/>
      <c r="K51" s="1037"/>
      <c r="L51" s="1037"/>
      <c r="M51" s="1037"/>
      <c r="N51" s="1037"/>
      <c r="O51" s="1037"/>
      <c r="P51" s="1037"/>
      <c r="Q51" s="1037"/>
      <c r="R51" s="1037"/>
      <c r="S51" s="1037"/>
      <c r="T51" s="1037"/>
      <c r="U51" s="1037"/>
      <c r="V51" s="1037"/>
      <c r="W51" s="1037"/>
      <c r="X51" s="1037"/>
      <c r="Y51" s="1037"/>
      <c r="Z51" s="1037"/>
      <c r="AA51" s="1037"/>
      <c r="AB51" s="1037"/>
      <c r="AC51" s="1037"/>
      <c r="AD51" s="1037"/>
      <c r="AE51" s="1037"/>
      <c r="AF51" s="1037"/>
      <c r="AG51" s="1037"/>
      <c r="AH51" s="1037"/>
      <c r="AI51" s="1037"/>
      <c r="AJ51" s="1037"/>
      <c r="AK51" s="1037"/>
      <c r="AL51" s="1037"/>
      <c r="AM51" s="1037"/>
      <c r="AN51" s="1037"/>
      <c r="AO51" s="1037"/>
      <c r="AP51" s="1037"/>
      <c r="AQ51" s="1038"/>
      <c r="AR51" s="1038"/>
      <c r="AS51" s="1038"/>
      <c r="AT51" s="1038"/>
      <c r="AU51" s="1038"/>
      <c r="AV51" s="1038"/>
      <c r="AW51" s="1038"/>
      <c r="AX51" s="1038"/>
      <c r="AY51" s="1038"/>
    </row>
    <row r="52" spans="1:64" ht="20">
      <c r="A52" s="1010" t="s">
        <v>1110</v>
      </c>
      <c r="B52" s="1045"/>
      <c r="C52" s="1046"/>
      <c r="D52" s="1047"/>
      <c r="E52" s="1015"/>
      <c r="F52" s="1048"/>
      <c r="G52" s="1015"/>
      <c r="H52" s="1015"/>
      <c r="I52" s="1015"/>
      <c r="J52" s="1015"/>
      <c r="K52" s="1015"/>
      <c r="L52" s="1015"/>
      <c r="M52" s="1015"/>
      <c r="N52" s="1015"/>
      <c r="O52" s="1015"/>
      <c r="P52" s="1015"/>
      <c r="Q52" s="1015"/>
      <c r="R52" s="1015"/>
      <c r="S52" s="1015"/>
      <c r="T52" s="1015"/>
      <c r="U52" s="1015"/>
      <c r="V52" s="1015"/>
      <c r="W52" s="1015"/>
      <c r="X52" s="1015"/>
      <c r="Y52" s="1015"/>
      <c r="Z52" s="1015"/>
      <c r="AA52" s="1015"/>
      <c r="AB52" s="1015"/>
      <c r="AC52" s="1015"/>
      <c r="AD52" s="1015"/>
      <c r="AE52" s="1015"/>
      <c r="AF52" s="1015"/>
      <c r="AG52" s="1015"/>
      <c r="AH52" s="1015"/>
      <c r="AI52" s="1015"/>
      <c r="AJ52" s="1015"/>
      <c r="AK52" s="1015"/>
      <c r="AL52" s="1015"/>
      <c r="AM52" s="1015"/>
      <c r="AN52" s="1015"/>
      <c r="AO52" s="1015"/>
      <c r="AP52" s="1015"/>
      <c r="AQ52" s="1015"/>
      <c r="AR52" s="1015"/>
      <c r="AS52" s="1015"/>
      <c r="AT52" s="1015"/>
      <c r="AU52" s="1015"/>
      <c r="AV52" s="1015"/>
      <c r="AW52" s="1015"/>
      <c r="AX52" s="1015"/>
      <c r="AY52" s="1015"/>
      <c r="AZ52" s="1038"/>
      <c r="BA52" s="1038"/>
    </row>
    <row r="53" spans="1:64" ht="18" customHeight="1">
      <c r="A53" s="1308" t="s">
        <v>248</v>
      </c>
      <c r="B53" s="1308"/>
      <c r="C53" s="1308"/>
      <c r="D53" s="1308"/>
      <c r="E53" s="1049"/>
      <c r="F53" s="1030"/>
    </row>
    <row r="54" spans="1:64" ht="18" customHeight="1">
      <c r="A54" s="1309">
        <f>'17.職員研修'!D5</f>
        <v>0</v>
      </c>
      <c r="B54" s="1308"/>
      <c r="C54" s="1308"/>
      <c r="D54" s="1308"/>
    </row>
    <row r="55" spans="1:64" ht="20">
      <c r="A55" s="1010" t="s">
        <v>1154</v>
      </c>
      <c r="B55" s="1022"/>
      <c r="C55" s="1050"/>
      <c r="D55" s="1025"/>
      <c r="E55" s="1051"/>
      <c r="F55" s="1051"/>
      <c r="G55" s="972"/>
      <c r="H55" s="972"/>
      <c r="I55" s="972"/>
      <c r="J55" s="972"/>
      <c r="K55" s="972"/>
      <c r="L55" s="972"/>
      <c r="M55" s="972"/>
      <c r="N55" s="972"/>
      <c r="O55" s="972"/>
      <c r="P55" s="972"/>
      <c r="Q55" s="972"/>
      <c r="R55" s="972"/>
      <c r="S55" s="972"/>
      <c r="T55" s="972"/>
      <c r="U55" s="972"/>
      <c r="V55" s="972"/>
      <c r="W55" s="972"/>
      <c r="X55" s="972"/>
      <c r="Y55" s="972"/>
      <c r="Z55" s="972"/>
      <c r="AA55" s="972"/>
      <c r="AB55" s="972"/>
      <c r="AC55" s="972"/>
      <c r="AD55" s="972"/>
      <c r="AE55" s="972"/>
      <c r="AF55" s="972"/>
      <c r="AG55" s="972"/>
      <c r="AH55" s="972"/>
      <c r="AI55" s="972"/>
      <c r="AJ55" s="972"/>
      <c r="AK55" s="972"/>
      <c r="AL55" s="972"/>
      <c r="AM55" s="972"/>
      <c r="AN55" s="972"/>
      <c r="AO55" s="972"/>
      <c r="AP55" s="972"/>
      <c r="AQ55" s="972"/>
      <c r="AR55" s="972"/>
      <c r="AS55" s="972"/>
      <c r="AT55" s="972"/>
      <c r="AU55" s="972"/>
      <c r="AV55" s="972"/>
      <c r="AW55" s="972"/>
      <c r="AX55" s="972"/>
      <c r="AY55" s="972"/>
    </row>
    <row r="56" spans="1:64" ht="37.25" customHeight="1">
      <c r="A56" s="1539" t="s">
        <v>1111</v>
      </c>
      <c r="B56" s="1540"/>
      <c r="C56" s="1540"/>
      <c r="D56" s="1541"/>
      <c r="E56" s="1542" t="s">
        <v>1112</v>
      </c>
      <c r="F56" s="1543"/>
      <c r="G56" s="1543"/>
      <c r="H56" s="1544"/>
      <c r="I56" s="1539" t="s">
        <v>1113</v>
      </c>
      <c r="J56" s="1540"/>
      <c r="K56" s="1540"/>
      <c r="L56" s="1541"/>
      <c r="M56" s="1542" t="s">
        <v>1114</v>
      </c>
      <c r="N56" s="1543"/>
      <c r="O56" s="1543"/>
      <c r="P56" s="1544"/>
      <c r="Q56" s="1539" t="s">
        <v>1115</v>
      </c>
      <c r="R56" s="1540"/>
      <c r="S56" s="1540"/>
      <c r="T56" s="1541"/>
      <c r="U56" s="1539" t="s">
        <v>1116</v>
      </c>
      <c r="V56" s="1540"/>
      <c r="W56" s="1540"/>
      <c r="X56" s="1541"/>
      <c r="Y56" s="1539" t="s">
        <v>1117</v>
      </c>
      <c r="Z56" s="1540"/>
      <c r="AA56" s="1540"/>
      <c r="AB56" s="1541"/>
      <c r="AC56" s="1539" t="s">
        <v>1118</v>
      </c>
      <c r="AD56" s="1540"/>
      <c r="AE56" s="1540"/>
      <c r="AF56" s="1541"/>
      <c r="AG56" s="1539" t="s">
        <v>1119</v>
      </c>
      <c r="AH56" s="1540"/>
      <c r="AI56" s="1540"/>
      <c r="AJ56" s="1541"/>
      <c r="AK56" s="1542" t="s">
        <v>1120</v>
      </c>
      <c r="AL56" s="1543"/>
      <c r="AM56" s="1543"/>
      <c r="AN56" s="1544"/>
      <c r="AO56" s="1252" t="s">
        <v>1361</v>
      </c>
    </row>
    <row r="57" spans="1:64">
      <c r="A57" s="1539">
        <f>'19.保育体制'!B6</f>
        <v>0</v>
      </c>
      <c r="B57" s="1540"/>
      <c r="C57" s="1540"/>
      <c r="D57" s="1541"/>
      <c r="E57" s="1539">
        <v>0</v>
      </c>
      <c r="F57" s="1540"/>
      <c r="G57" s="1540"/>
      <c r="H57" s="1541"/>
      <c r="I57" s="1539">
        <f>A57-E57</f>
        <v>0</v>
      </c>
      <c r="J57" s="1540"/>
      <c r="K57" s="1540"/>
      <c r="L57" s="1541"/>
      <c r="M57" s="1542">
        <f>I57</f>
        <v>0</v>
      </c>
      <c r="N57" s="1543"/>
      <c r="O57" s="1543"/>
      <c r="P57" s="1544"/>
      <c r="Q57" s="1545">
        <f>'19.保育体制'!C6</f>
        <v>0</v>
      </c>
      <c r="R57" s="1546"/>
      <c r="S57" s="1546"/>
      <c r="T57" s="1547"/>
      <c r="U57" s="1545">
        <f>MIN(M57:T57)</f>
        <v>0</v>
      </c>
      <c r="V57" s="1546"/>
      <c r="W57" s="1546"/>
      <c r="X57" s="1547"/>
      <c r="Y57" s="1545">
        <f>'19.保育体制'!D6</f>
        <v>0</v>
      </c>
      <c r="Z57" s="1546"/>
      <c r="AA57" s="1546"/>
      <c r="AB57" s="1547"/>
      <c r="AC57" s="1545">
        <f>MIN(U57:AB57)</f>
        <v>0</v>
      </c>
      <c r="AD57" s="1546"/>
      <c r="AE57" s="1546"/>
      <c r="AF57" s="1547"/>
      <c r="AG57" s="1548">
        <f>ROUNDDOWN(AC57*1/2,-3)</f>
        <v>0</v>
      </c>
      <c r="AH57" s="1549"/>
      <c r="AI57" s="1549"/>
      <c r="AJ57" s="1550"/>
      <c r="AK57" s="1551">
        <f>COUNTA('19.保育体制'!A10:A14)</f>
        <v>0</v>
      </c>
      <c r="AL57" s="1546"/>
      <c r="AM57" s="1546"/>
      <c r="AN57" s="1547"/>
      <c r="AO57" s="1232" t="str">
        <f>IF(OR(ISNUMBER('19.保育体制'!G15),'19.保育体制'!H35&gt;=1),"○","×")</f>
        <v>×</v>
      </c>
      <c r="AT57" s="1052"/>
      <c r="AU57" s="1053"/>
      <c r="AV57" s="1054"/>
      <c r="AW57" s="1053"/>
      <c r="AX57" s="1053"/>
      <c r="AY57" s="1053"/>
      <c r="AZ57" s="1053"/>
      <c r="BA57" s="1053"/>
      <c r="BB57" s="1052"/>
    </row>
    <row r="58" spans="1:64" ht="20">
      <c r="A58" s="1010" t="s">
        <v>1339</v>
      </c>
      <c r="B58" s="1045"/>
      <c r="C58" s="1046"/>
      <c r="D58" s="1047"/>
      <c r="E58" s="1015"/>
      <c r="F58" s="1048"/>
      <c r="G58" s="1015"/>
      <c r="H58" s="1015"/>
      <c r="I58" s="1015"/>
      <c r="J58" s="1015"/>
      <c r="K58" s="1015"/>
      <c r="L58" s="1015"/>
      <c r="M58" s="1015"/>
      <c r="N58" s="1015"/>
      <c r="O58" s="1015"/>
      <c r="P58" s="1015"/>
      <c r="Q58" s="1015"/>
      <c r="R58" s="1015"/>
      <c r="S58" s="1015"/>
      <c r="T58" s="1015"/>
      <c r="U58" s="1015"/>
      <c r="V58" s="1015"/>
      <c r="W58" s="1015"/>
      <c r="X58" s="1015"/>
      <c r="Y58" s="1015"/>
      <c r="Z58" s="1015"/>
      <c r="AA58" s="1015"/>
      <c r="AB58" s="1015"/>
      <c r="AC58" s="1015"/>
      <c r="AD58" s="1015"/>
      <c r="AE58" s="1015"/>
      <c r="AF58" s="1015"/>
      <c r="AG58" s="1015"/>
      <c r="AH58" s="1015"/>
      <c r="AI58" s="1015"/>
      <c r="AJ58" s="1015"/>
      <c r="AK58" s="1015"/>
      <c r="AL58" s="1015"/>
      <c r="AM58" s="1015"/>
      <c r="AN58" s="1015"/>
      <c r="AO58" s="1015"/>
      <c r="AP58" s="1015"/>
      <c r="AQ58" s="1015"/>
      <c r="AR58" s="1015"/>
      <c r="AS58" s="1015"/>
      <c r="AT58" s="1015"/>
      <c r="AU58" s="1015"/>
      <c r="AV58" s="1015"/>
      <c r="AW58" s="1015"/>
      <c r="AX58" s="1015"/>
      <c r="AY58" s="1015"/>
    </row>
    <row r="59" spans="1:64">
      <c r="A59" s="1308" t="s">
        <v>248</v>
      </c>
      <c r="B59" s="1308"/>
      <c r="C59" s="1308"/>
      <c r="D59" s="1308"/>
      <c r="E59" s="1049"/>
      <c r="F59" s="1030"/>
    </row>
    <row r="60" spans="1:64">
      <c r="A60" s="1309">
        <f>'2－１.人材確保'!J26</f>
        <v>0</v>
      </c>
      <c r="B60" s="1308"/>
      <c r="C60" s="1308"/>
      <c r="D60" s="1308"/>
    </row>
  </sheetData>
  <sheetProtection password="BF98" sheet="1" objects="1" scenarios="1"/>
  <mergeCells count="213">
    <mergeCell ref="Y57:AB57"/>
    <mergeCell ref="AC57:AF57"/>
    <mergeCell ref="AG57:AJ57"/>
    <mergeCell ref="AK57:AN57"/>
    <mergeCell ref="A57:D57"/>
    <mergeCell ref="E57:H57"/>
    <mergeCell ref="I57:L57"/>
    <mergeCell ref="M57:P57"/>
    <mergeCell ref="Q57:T57"/>
    <mergeCell ref="U57:X57"/>
    <mergeCell ref="Q56:T56"/>
    <mergeCell ref="U56:X56"/>
    <mergeCell ref="Y56:AB56"/>
    <mergeCell ref="AC56:AF56"/>
    <mergeCell ref="AG56:AJ56"/>
    <mergeCell ref="AK56:AN56"/>
    <mergeCell ref="A53:D53"/>
    <mergeCell ref="A54:D54"/>
    <mergeCell ref="A56:D56"/>
    <mergeCell ref="E56:H56"/>
    <mergeCell ref="I56:L56"/>
    <mergeCell ref="M56:P56"/>
    <mergeCell ref="T50:W50"/>
    <mergeCell ref="X50:Z50"/>
    <mergeCell ref="AA50:AC50"/>
    <mergeCell ref="AD50:AF50"/>
    <mergeCell ref="AG50:AI50"/>
    <mergeCell ref="AJ50:AL50"/>
    <mergeCell ref="A50:C50"/>
    <mergeCell ref="D50:F50"/>
    <mergeCell ref="G50:I50"/>
    <mergeCell ref="J50:L50"/>
    <mergeCell ref="M50:O50"/>
    <mergeCell ref="P50:S50"/>
    <mergeCell ref="D49:F49"/>
    <mergeCell ref="G49:I49"/>
    <mergeCell ref="J49:L49"/>
    <mergeCell ref="M49:O49"/>
    <mergeCell ref="P49:S49"/>
    <mergeCell ref="M43:O48"/>
    <mergeCell ref="P43:S48"/>
    <mergeCell ref="T43:W48"/>
    <mergeCell ref="X43:Z48"/>
    <mergeCell ref="A43:L43"/>
    <mergeCell ref="A44:C48"/>
    <mergeCell ref="D44:F48"/>
    <mergeCell ref="G44:I48"/>
    <mergeCell ref="J44:L48"/>
    <mergeCell ref="A49:C49"/>
    <mergeCell ref="AA43:AF44"/>
    <mergeCell ref="AT41:AU41"/>
    <mergeCell ref="AV41:AW41"/>
    <mergeCell ref="T49:W49"/>
    <mergeCell ref="X49:Z49"/>
    <mergeCell ref="AA49:AC49"/>
    <mergeCell ref="AD49:AF49"/>
    <mergeCell ref="AG49:AI49"/>
    <mergeCell ref="AJ49:AL49"/>
    <mergeCell ref="AN41:AO41"/>
    <mergeCell ref="AP41:AQ41"/>
    <mergeCell ref="AR41:AS41"/>
    <mergeCell ref="V41:W41"/>
    <mergeCell ref="X41:Y41"/>
    <mergeCell ref="Z41:AA41"/>
    <mergeCell ref="AB41:AC41"/>
    <mergeCell ref="AD41:AE41"/>
    <mergeCell ref="AF41:AG41"/>
    <mergeCell ref="AG43:AI48"/>
    <mergeCell ref="AH41:AI41"/>
    <mergeCell ref="AJ41:AK41"/>
    <mergeCell ref="AJ43:AL48"/>
    <mergeCell ref="AA45:AC48"/>
    <mergeCell ref="AD45:AF48"/>
    <mergeCell ref="AV39:AW40"/>
    <mergeCell ref="AX39:AY40"/>
    <mergeCell ref="A41:C41"/>
    <mergeCell ref="D41:G41"/>
    <mergeCell ref="H41:K41"/>
    <mergeCell ref="L41:M41"/>
    <mergeCell ref="N41:O41"/>
    <mergeCell ref="P41:Q41"/>
    <mergeCell ref="R41:S41"/>
    <mergeCell ref="T41:U41"/>
    <mergeCell ref="AF39:AG40"/>
    <mergeCell ref="AH39:AI40"/>
    <mergeCell ref="AL39:AM40"/>
    <mergeCell ref="AN39:AO40"/>
    <mergeCell ref="AP39:AQ40"/>
    <mergeCell ref="AT39:AU40"/>
    <mergeCell ref="AX41:AY41"/>
    <mergeCell ref="AL41:AM41"/>
    <mergeCell ref="P39:Q40"/>
    <mergeCell ref="R39:S40"/>
    <mergeCell ref="V39:W40"/>
    <mergeCell ref="X39:Y40"/>
    <mergeCell ref="Z39:AA40"/>
    <mergeCell ref="AD39:AE40"/>
    <mergeCell ref="A30:D30"/>
    <mergeCell ref="E30:H30"/>
    <mergeCell ref="I30:M30"/>
    <mergeCell ref="N30:R30"/>
    <mergeCell ref="A35:C40"/>
    <mergeCell ref="D35:G40"/>
    <mergeCell ref="H35:AY35"/>
    <mergeCell ref="H36:K40"/>
    <mergeCell ref="L36:AQ36"/>
    <mergeCell ref="AR36:AS40"/>
    <mergeCell ref="AT36:AY38"/>
    <mergeCell ref="L37:S37"/>
    <mergeCell ref="T37:AA37"/>
    <mergeCell ref="AB37:AI37"/>
    <mergeCell ref="AJ37:AQ37"/>
    <mergeCell ref="L38:M40"/>
    <mergeCell ref="N38:S38"/>
    <mergeCell ref="T38:U40"/>
    <mergeCell ref="V38:AA38"/>
    <mergeCell ref="AB38:AC40"/>
    <mergeCell ref="AD38:AI38"/>
    <mergeCell ref="AJ38:AK40"/>
    <mergeCell ref="AL38:AQ38"/>
    <mergeCell ref="N39:O40"/>
    <mergeCell ref="A25:D25"/>
    <mergeCell ref="A26:D26"/>
    <mergeCell ref="A28:D29"/>
    <mergeCell ref="E28:H29"/>
    <mergeCell ref="I28:M29"/>
    <mergeCell ref="N28:R29"/>
    <mergeCell ref="Y22:AC23"/>
    <mergeCell ref="AD22:AH23"/>
    <mergeCell ref="B23:D23"/>
    <mergeCell ref="F23:H23"/>
    <mergeCell ref="I23:L23"/>
    <mergeCell ref="R23:T23"/>
    <mergeCell ref="V23:X23"/>
    <mergeCell ref="B22:D22"/>
    <mergeCell ref="F22:H22"/>
    <mergeCell ref="I22:L22"/>
    <mergeCell ref="M22:P23"/>
    <mergeCell ref="R22:T22"/>
    <mergeCell ref="U22:X22"/>
    <mergeCell ref="A19:D21"/>
    <mergeCell ref="E19:L20"/>
    <mergeCell ref="M19:P21"/>
    <mergeCell ref="Q19:X20"/>
    <mergeCell ref="Y19:AC21"/>
    <mergeCell ref="AD19:AH21"/>
    <mergeCell ref="E21:H21"/>
    <mergeCell ref="I21:L21"/>
    <mergeCell ref="Q21:T21"/>
    <mergeCell ref="U21:X21"/>
    <mergeCell ref="AJ9:AK12"/>
    <mergeCell ref="AN14:AO17"/>
    <mergeCell ref="AP14:AQ17"/>
    <mergeCell ref="AR14:AS17"/>
    <mergeCell ref="L15:M15"/>
    <mergeCell ref="N15:O15"/>
    <mergeCell ref="P15:Q15"/>
    <mergeCell ref="L16:M16"/>
    <mergeCell ref="N16:O16"/>
    <mergeCell ref="P16:Q16"/>
    <mergeCell ref="L17:M17"/>
    <mergeCell ref="AB14:AC17"/>
    <mergeCell ref="AD14:AE17"/>
    <mergeCell ref="AF14:AG17"/>
    <mergeCell ref="AH14:AI17"/>
    <mergeCell ref="AJ14:AK17"/>
    <mergeCell ref="AL14:AM17"/>
    <mergeCell ref="P14:Q14"/>
    <mergeCell ref="R14:S17"/>
    <mergeCell ref="T14:U17"/>
    <mergeCell ref="V14:W17"/>
    <mergeCell ref="X14:Y17"/>
    <mergeCell ref="Z14:AA17"/>
    <mergeCell ref="I7:Y7"/>
    <mergeCell ref="Z7:AA12"/>
    <mergeCell ref="AB7:AG7"/>
    <mergeCell ref="L9:Q10"/>
    <mergeCell ref="R9:S12"/>
    <mergeCell ref="T9:Y10"/>
    <mergeCell ref="AD9:AE12"/>
    <mergeCell ref="A14:B17"/>
    <mergeCell ref="C14:D17"/>
    <mergeCell ref="E14:F17"/>
    <mergeCell ref="G14:H17"/>
    <mergeCell ref="L14:M14"/>
    <mergeCell ref="N14:O14"/>
    <mergeCell ref="N17:O17"/>
    <mergeCell ref="P17:Q17"/>
    <mergeCell ref="AF9:AG12"/>
    <mergeCell ref="A59:D59"/>
    <mergeCell ref="A60:D60"/>
    <mergeCell ref="A33:D33"/>
    <mergeCell ref="A32:D32"/>
    <mergeCell ref="A5:F6"/>
    <mergeCell ref="G5:AM5"/>
    <mergeCell ref="AN5:AO12"/>
    <mergeCell ref="AP5:AQ12"/>
    <mergeCell ref="AR5:AS12"/>
    <mergeCell ref="G6:Y6"/>
    <mergeCell ref="Z6:AG6"/>
    <mergeCell ref="AH6:AI12"/>
    <mergeCell ref="AJ6:AM7"/>
    <mergeCell ref="A7:B12"/>
    <mergeCell ref="AL9:AM12"/>
    <mergeCell ref="L11:M12"/>
    <mergeCell ref="N11:O12"/>
    <mergeCell ref="P11:Q12"/>
    <mergeCell ref="T11:U12"/>
    <mergeCell ref="V11:W12"/>
    <mergeCell ref="X11:Y12"/>
    <mergeCell ref="C7:D12"/>
    <mergeCell ref="E7:F12"/>
    <mergeCell ref="G7:H12"/>
  </mergeCells>
  <phoneticPr fontId="4"/>
  <dataValidations disablePrompts="1" count="2">
    <dataValidation type="list" allowBlank="1" showInputMessage="1" showErrorMessage="1" sqref="T50:Z50">
      <formula1>"○"</formula1>
    </dataValidation>
    <dataValidation type="list" allowBlank="1" showInputMessage="1" showErrorMessage="1" sqref="AA50:AF50">
      <formula1>"有"</formula1>
    </dataValidation>
  </dataValidations>
  <pageMargins left="0.70866141732283472" right="0.70866141732283472" top="0.74803149606299213" bottom="0.74803149606299213" header="0.31496062992125984" footer="0.31496062992125984"/>
  <pageSetup paperSize="9" scale="41" orientation="landscape" r:id="rId1"/>
  <headerFooter>
    <oddHeader>&amp;R&amp;D　&amp;T</oddHeader>
  </headerFooter>
  <rowBreaks count="1" manualBreakCount="1">
    <brk id="57" max="50"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FF00"/>
    <pageSetUpPr fitToPage="1"/>
  </sheetPr>
  <dimension ref="A1:E31"/>
  <sheetViews>
    <sheetView view="pageBreakPreview" topLeftCell="A25" zoomScaleNormal="100" zoomScaleSheetLayoutView="100" workbookViewId="0">
      <selection activeCell="B12" sqref="B12:C12"/>
    </sheetView>
  </sheetViews>
  <sheetFormatPr defaultColWidth="8.90625" defaultRowHeight="18"/>
  <cols>
    <col min="1" max="1" width="5" style="421" customWidth="1"/>
    <col min="2" max="2" width="4.90625" style="421" bestFit="1" customWidth="1"/>
    <col min="3" max="3" width="46.90625" style="421" customWidth="1"/>
    <col min="4" max="4" width="16.453125" style="421" customWidth="1"/>
    <col min="5" max="5" width="37.1796875" style="421" customWidth="1"/>
    <col min="6" max="11" width="8.90625" style="421"/>
    <col min="12" max="12" width="8.90625" style="421" customWidth="1"/>
    <col min="13" max="16384" width="8.90625" style="421"/>
  </cols>
  <sheetData>
    <row r="1" spans="1:5" ht="38.4" customHeight="1">
      <c r="A1" s="1552" t="s">
        <v>1306</v>
      </c>
      <c r="B1" s="1553"/>
      <c r="C1" s="1553"/>
      <c r="D1" s="1553"/>
      <c r="E1" s="1553"/>
    </row>
    <row r="2" spans="1:5">
      <c r="A2" s="422" t="s">
        <v>171</v>
      </c>
      <c r="B2" s="422"/>
      <c r="C2" s="422"/>
      <c r="D2" s="422"/>
      <c r="E2" s="422"/>
    </row>
    <row r="3" spans="1:5">
      <c r="A3" s="1558" t="s">
        <v>39</v>
      </c>
      <c r="B3" s="1560"/>
      <c r="C3" s="920"/>
    </row>
    <row r="4" spans="1:5" ht="18" customHeight="1">
      <c r="A4" s="1558" t="s">
        <v>40</v>
      </c>
      <c r="B4" s="1560"/>
      <c r="C4" s="920"/>
    </row>
    <row r="5" spans="1:5" ht="18" customHeight="1">
      <c r="A5" s="1561" t="s">
        <v>169</v>
      </c>
      <c r="B5" s="1216" t="s">
        <v>41</v>
      </c>
      <c r="C5" s="920"/>
    </row>
    <row r="6" spans="1:5">
      <c r="A6" s="1562"/>
      <c r="B6" s="1216" t="s">
        <v>42</v>
      </c>
      <c r="C6" s="920"/>
    </row>
    <row r="7" spans="1:5">
      <c r="A7" s="1563"/>
      <c r="B7" s="1216" t="s">
        <v>43</v>
      </c>
      <c r="C7" s="920"/>
    </row>
    <row r="8" spans="1:5">
      <c r="A8" s="1558" t="s">
        <v>44</v>
      </c>
      <c r="B8" s="1560"/>
      <c r="C8" s="920"/>
    </row>
    <row r="9" spans="1:5">
      <c r="A9" s="423" t="s">
        <v>795</v>
      </c>
    </row>
    <row r="10" spans="1:5" s="425" customFormat="1" ht="34.5">
      <c r="A10" s="1558" t="s">
        <v>1</v>
      </c>
      <c r="B10" s="1559"/>
      <c r="C10" s="1560"/>
      <c r="D10" s="424" t="s">
        <v>797</v>
      </c>
      <c r="E10" s="424" t="s">
        <v>796</v>
      </c>
    </row>
    <row r="11" spans="1:5" ht="34.25" customHeight="1">
      <c r="A11" s="426" t="s">
        <v>2</v>
      </c>
      <c r="B11" s="1556" t="s">
        <v>16</v>
      </c>
      <c r="C11" s="1557"/>
      <c r="D11" s="420"/>
      <c r="E11" s="1102"/>
    </row>
    <row r="12" spans="1:5" ht="34.25" customHeight="1">
      <c r="A12" s="427" t="s">
        <v>17</v>
      </c>
      <c r="B12" s="1556" t="s">
        <v>29</v>
      </c>
      <c r="C12" s="1557"/>
      <c r="D12" s="420"/>
      <c r="E12" s="1102"/>
    </row>
    <row r="13" spans="1:5" ht="34.25" customHeight="1">
      <c r="A13" s="426" t="s">
        <v>3</v>
      </c>
      <c r="B13" s="1554" t="s">
        <v>8</v>
      </c>
      <c r="C13" s="1555"/>
      <c r="D13" s="420"/>
      <c r="E13" s="1102"/>
    </row>
    <row r="14" spans="1:5" ht="34.25" customHeight="1">
      <c r="A14" s="427" t="s">
        <v>18</v>
      </c>
      <c r="B14" s="1556" t="s">
        <v>30</v>
      </c>
      <c r="C14" s="1557"/>
      <c r="D14" s="420"/>
      <c r="E14" s="1102"/>
    </row>
    <row r="15" spans="1:5" ht="34.25" customHeight="1">
      <c r="A15" s="427" t="s">
        <v>19</v>
      </c>
      <c r="B15" s="1556" t="s">
        <v>31</v>
      </c>
      <c r="C15" s="1557"/>
      <c r="D15" s="420"/>
      <c r="E15" s="1102"/>
    </row>
    <row r="16" spans="1:5" ht="34.25" customHeight="1">
      <c r="A16" s="426" t="s">
        <v>4</v>
      </c>
      <c r="B16" s="1556" t="s">
        <v>173</v>
      </c>
      <c r="C16" s="1557"/>
      <c r="D16" s="420"/>
      <c r="E16" s="1102"/>
    </row>
    <row r="17" spans="1:5" ht="34.25" customHeight="1">
      <c r="A17" s="427" t="s">
        <v>20</v>
      </c>
      <c r="B17" s="1556" t="s">
        <v>32</v>
      </c>
      <c r="C17" s="1557"/>
      <c r="D17" s="420"/>
      <c r="E17" s="1102"/>
    </row>
    <row r="18" spans="1:5" ht="34.25" customHeight="1">
      <c r="A18" s="427" t="s">
        <v>21</v>
      </c>
      <c r="B18" s="1556" t="s">
        <v>33</v>
      </c>
      <c r="C18" s="1557"/>
      <c r="D18" s="420"/>
      <c r="E18" s="1102"/>
    </row>
    <row r="19" spans="1:5" ht="34.25" customHeight="1">
      <c r="A19" s="427" t="s">
        <v>22</v>
      </c>
      <c r="B19" s="1556" t="s">
        <v>34</v>
      </c>
      <c r="C19" s="1557"/>
      <c r="D19" s="420"/>
      <c r="E19" s="1102"/>
    </row>
    <row r="20" spans="1:5" ht="34.25" customHeight="1">
      <c r="A20" s="426" t="s">
        <v>5</v>
      </c>
      <c r="B20" s="1556" t="s">
        <v>10</v>
      </c>
      <c r="C20" s="1557"/>
      <c r="D20" s="420"/>
      <c r="E20" s="1102"/>
    </row>
    <row r="21" spans="1:5" ht="34.25" customHeight="1">
      <c r="A21" s="427" t="s">
        <v>23</v>
      </c>
      <c r="B21" s="1556" t="s">
        <v>35</v>
      </c>
      <c r="C21" s="1557"/>
      <c r="D21" s="420"/>
      <c r="E21" s="1102"/>
    </row>
    <row r="22" spans="1:5" ht="34.25" customHeight="1">
      <c r="A22" s="427" t="s">
        <v>24</v>
      </c>
      <c r="B22" s="1556" t="s">
        <v>630</v>
      </c>
      <c r="C22" s="1557"/>
      <c r="D22" s="420"/>
      <c r="E22" s="1102"/>
    </row>
    <row r="23" spans="1:5" ht="34.25" customHeight="1">
      <c r="A23" s="427" t="s">
        <v>168</v>
      </c>
      <c r="B23" s="1556" t="s">
        <v>36</v>
      </c>
      <c r="C23" s="1557"/>
      <c r="D23" s="420"/>
      <c r="E23" s="1102"/>
    </row>
    <row r="24" spans="1:5" ht="34.25" customHeight="1">
      <c r="A24" s="426" t="s">
        <v>6</v>
      </c>
      <c r="B24" s="1556" t="s">
        <v>15</v>
      </c>
      <c r="C24" s="1557"/>
      <c r="D24" s="420"/>
      <c r="E24" s="1102"/>
    </row>
    <row r="25" spans="1:5" ht="34.25" customHeight="1">
      <c r="A25" s="427" t="s">
        <v>25</v>
      </c>
      <c r="B25" s="1556" t="s">
        <v>170</v>
      </c>
      <c r="C25" s="1557"/>
      <c r="D25" s="420"/>
      <c r="E25" s="1102"/>
    </row>
    <row r="26" spans="1:5" ht="34.25" customHeight="1">
      <c r="A26" s="427" t="s">
        <v>26</v>
      </c>
      <c r="B26" s="1556" t="s">
        <v>37</v>
      </c>
      <c r="C26" s="1557"/>
      <c r="D26" s="420"/>
      <c r="E26" s="1102"/>
    </row>
    <row r="27" spans="1:5" ht="34.25" customHeight="1">
      <c r="A27" s="426" t="s">
        <v>7</v>
      </c>
      <c r="B27" s="1554" t="s">
        <v>12</v>
      </c>
      <c r="C27" s="1555"/>
      <c r="D27" s="420"/>
      <c r="E27" s="1102"/>
    </row>
    <row r="28" spans="1:5" ht="34.25" customHeight="1">
      <c r="A28" s="427" t="s">
        <v>27</v>
      </c>
      <c r="B28" s="1556" t="s">
        <v>38</v>
      </c>
      <c r="C28" s="1557"/>
      <c r="D28" s="420"/>
      <c r="E28" s="1103"/>
    </row>
    <row r="29" spans="1:5" ht="34.25" customHeight="1">
      <c r="A29" s="426" t="s">
        <v>28</v>
      </c>
      <c r="B29" s="1554" t="s">
        <v>11</v>
      </c>
      <c r="C29" s="1555"/>
      <c r="D29" s="420"/>
      <c r="E29" s="1102"/>
    </row>
    <row r="30" spans="1:5" ht="34.25" customHeight="1">
      <c r="A30" s="426" t="s">
        <v>971</v>
      </c>
      <c r="B30" s="1554" t="s">
        <v>1125</v>
      </c>
      <c r="C30" s="1555"/>
      <c r="D30" s="420"/>
      <c r="E30" s="1102"/>
    </row>
    <row r="31" spans="1:5" ht="34.25" customHeight="1">
      <c r="A31" s="426" t="s">
        <v>972</v>
      </c>
      <c r="B31" s="1554" t="s">
        <v>1126</v>
      </c>
      <c r="C31" s="1555"/>
      <c r="D31" s="420"/>
      <c r="E31" s="1102"/>
    </row>
  </sheetData>
  <sheetProtection password="BF98" sheet="1" objects="1" scenarios="1"/>
  <mergeCells count="27">
    <mergeCell ref="B30:C30"/>
    <mergeCell ref="B31:C31"/>
    <mergeCell ref="B13:C13"/>
    <mergeCell ref="B14:C14"/>
    <mergeCell ref="B15:C15"/>
    <mergeCell ref="B16:C16"/>
    <mergeCell ref="A3:B3"/>
    <mergeCell ref="A4:B4"/>
    <mergeCell ref="A5:A7"/>
    <mergeCell ref="A8:B8"/>
    <mergeCell ref="B11:C11"/>
    <mergeCell ref="A1:E1"/>
    <mergeCell ref="B27:C27"/>
    <mergeCell ref="B28:C28"/>
    <mergeCell ref="B29:C29"/>
    <mergeCell ref="A10:C10"/>
    <mergeCell ref="B22:C22"/>
    <mergeCell ref="B23:C23"/>
    <mergeCell ref="B24:C24"/>
    <mergeCell ref="B25:C25"/>
    <mergeCell ref="B26:C26"/>
    <mergeCell ref="B17:C17"/>
    <mergeCell ref="B18:C18"/>
    <mergeCell ref="B19:C19"/>
    <mergeCell ref="B20:C20"/>
    <mergeCell ref="B21:C21"/>
    <mergeCell ref="B12:C12"/>
  </mergeCells>
  <phoneticPr fontId="4"/>
  <dataValidations count="3">
    <dataValidation type="list" allowBlank="1" showInputMessage="1" showErrorMessage="1" sqref="C4">
      <formula1>"保育所,認定こども園,私立幼稚園,小規模保育事業A,事業所内保育事業（定員20人以上）"</formula1>
    </dataValidation>
    <dataValidation type="whole" allowBlank="1" showInputMessage="1" showErrorMessage="1" promptTitle="必ず半角数字のみで入力してください。" prompt="&quot;○○名&quot;や&quot;○○人&quot;のように単位は入力しないでください。" sqref="C5:C7">
      <formula1>0</formula1>
      <formula2>1000</formula2>
    </dataValidation>
    <dataValidation type="list" allowBlank="1" showInputMessage="1" showErrorMessage="1" sqref="D11:D31">
      <formula1>"○"</formula1>
    </dataValidation>
  </dataValidations>
  <pageMargins left="0.70866141732283472" right="0.70866141732283472" top="0.74803149606299213" bottom="0.74803149606299213" header="0.31496062992125984" footer="0.31496062992125984"/>
  <pageSetup paperSize="9" scale="80" orientation="portrait" r:id="rId1"/>
  <headerFooter>
    <oddHeader>&amp;R&amp;D　&amp;T</oddHead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FF00"/>
    <pageSetUpPr fitToPage="1"/>
  </sheetPr>
  <dimension ref="A2:CG151"/>
  <sheetViews>
    <sheetView view="pageBreakPreview" zoomScale="80" zoomScaleNormal="100" zoomScaleSheetLayoutView="80" workbookViewId="0">
      <selection activeCell="U7" sqref="U7:W8"/>
    </sheetView>
  </sheetViews>
  <sheetFormatPr defaultColWidth="8.90625" defaultRowHeight="13"/>
  <cols>
    <col min="1" max="1" width="4.453125" style="428" customWidth="1"/>
    <col min="2" max="2" width="19.1796875" style="428" customWidth="1"/>
    <col min="3" max="3" width="10.36328125" style="428" customWidth="1"/>
    <col min="4" max="4" width="22" style="428" customWidth="1"/>
    <col min="5" max="5" width="10.36328125" style="428" customWidth="1"/>
    <col min="6" max="6" width="7" style="428" customWidth="1"/>
    <col min="7" max="7" width="7.08984375" style="428" customWidth="1"/>
    <col min="8" max="8" width="7" style="428" customWidth="1"/>
    <col min="9" max="9" width="7.81640625" style="428" customWidth="1"/>
    <col min="10" max="22" width="5.90625" style="428" customWidth="1"/>
    <col min="23" max="23" width="20.08984375" style="428" customWidth="1"/>
    <col min="24" max="25" width="17" style="428" customWidth="1"/>
    <col min="26" max="54" width="7" style="428" customWidth="1"/>
    <col min="55" max="55" width="8.90625" style="428" customWidth="1"/>
    <col min="56" max="56" width="17.81640625" style="428" customWidth="1"/>
    <col min="57" max="72" width="8.90625" style="428"/>
    <col min="73" max="73" width="18.54296875" style="428" bestFit="1" customWidth="1"/>
    <col min="74" max="16384" width="8.90625" style="428"/>
  </cols>
  <sheetData>
    <row r="2" spans="1:56" ht="23.5">
      <c r="A2" s="1583" t="s">
        <v>1305</v>
      </c>
      <c r="B2" s="1583"/>
      <c r="C2" s="1583"/>
      <c r="D2" s="1583"/>
      <c r="E2" s="1583"/>
      <c r="F2" s="1583"/>
      <c r="G2" s="1583"/>
      <c r="H2" s="1583"/>
      <c r="I2" s="1583"/>
      <c r="J2" s="1583"/>
      <c r="K2" s="1583"/>
      <c r="L2" s="1583"/>
      <c r="M2" s="1583"/>
      <c r="N2" s="1583"/>
      <c r="O2" s="1583"/>
      <c r="P2" s="1583"/>
      <c r="Q2" s="1583"/>
      <c r="R2" s="1583"/>
      <c r="S2" s="1583"/>
      <c r="T2" s="1583"/>
      <c r="U2" s="1583"/>
      <c r="V2" s="1583"/>
      <c r="W2" s="1583"/>
      <c r="X2" s="132"/>
      <c r="Y2" s="132"/>
      <c r="Z2" s="132"/>
      <c r="AA2" s="134"/>
      <c r="AB2" s="134"/>
      <c r="AC2" s="133"/>
      <c r="AD2" s="133"/>
      <c r="AE2" s="135"/>
      <c r="AF2" s="135"/>
      <c r="AG2" s="135"/>
      <c r="AH2" s="136"/>
      <c r="AI2" s="136"/>
      <c r="AJ2" s="136"/>
      <c r="AK2" s="133"/>
      <c r="AL2" s="133"/>
      <c r="AM2" s="133"/>
      <c r="AN2" s="133"/>
      <c r="AO2" s="133"/>
      <c r="AP2" s="133"/>
      <c r="AQ2" s="133"/>
      <c r="AR2" s="133"/>
      <c r="AS2" s="133"/>
      <c r="AT2" s="133"/>
      <c r="AU2" s="133"/>
      <c r="AV2" s="133"/>
      <c r="AW2" s="133"/>
      <c r="AX2" s="133"/>
      <c r="AY2" s="133"/>
      <c r="AZ2" s="133"/>
      <c r="BA2" s="133"/>
      <c r="BB2" s="133"/>
    </row>
    <row r="3" spans="1:56" ht="17" customHeight="1">
      <c r="B3" s="143" t="s">
        <v>377</v>
      </c>
      <c r="C3" s="1603" t="str">
        <f>IF(基本情報!$C$4=0,"",基本情報!$C$4)</f>
        <v/>
      </c>
      <c r="D3" s="1603"/>
      <c r="E3" s="1603"/>
      <c r="F3" s="1603"/>
      <c r="G3" s="1603"/>
      <c r="H3" s="1603"/>
      <c r="I3" s="1603"/>
      <c r="J3" s="158"/>
      <c r="K3" s="143" t="s">
        <v>378</v>
      </c>
      <c r="L3" s="1602" t="str">
        <f>IF(基本情報!$C$3=0,"",基本情報!$C$3)</f>
        <v/>
      </c>
      <c r="M3" s="1602"/>
      <c r="N3" s="1602"/>
      <c r="O3" s="1602"/>
      <c r="P3" s="1602"/>
      <c r="Q3" s="1602"/>
      <c r="R3" s="1602"/>
      <c r="S3" s="1602"/>
      <c r="T3" s="1602"/>
      <c r="U3" s="1602"/>
      <c r="V3" s="1602"/>
      <c r="W3" s="144"/>
      <c r="X3" s="137"/>
      <c r="Y3" s="137"/>
      <c r="Z3" s="137"/>
      <c r="AA3" s="137"/>
      <c r="AB3" s="137"/>
      <c r="AC3" s="133"/>
      <c r="AD3" s="133"/>
      <c r="AE3" s="138" t="s">
        <v>358</v>
      </c>
      <c r="AF3" s="139" t="s">
        <v>375</v>
      </c>
      <c r="AG3" s="135"/>
      <c r="AH3" s="136"/>
      <c r="AI3" s="136"/>
      <c r="AJ3" s="136"/>
      <c r="AK3" s="136"/>
      <c r="AL3" s="133"/>
      <c r="AM3" s="140"/>
      <c r="AN3" s="141" t="s">
        <v>376</v>
      </c>
      <c r="AO3" s="142" t="str">
        <f>AE4</f>
        <v>保育所</v>
      </c>
      <c r="AP3" s="142" t="str">
        <f>AE5</f>
        <v>認定こども園</v>
      </c>
      <c r="AQ3" s="142" t="str">
        <f>AF6</f>
        <v>私立幼稚園</v>
      </c>
      <c r="AR3" s="142" t="str">
        <f>AF7</f>
        <v>小規模保育事業A</v>
      </c>
      <c r="AS3" s="142" t="str">
        <f>AF8</f>
        <v>事業所内保育事業（定員20人以上）</v>
      </c>
      <c r="AT3" s="133"/>
      <c r="AU3" s="133"/>
      <c r="AV3" s="133"/>
      <c r="AW3" s="133"/>
      <c r="AX3" s="133"/>
      <c r="AY3" s="133"/>
      <c r="AZ3" s="133"/>
      <c r="BA3" s="133"/>
      <c r="BB3" s="133"/>
      <c r="BC3" s="133"/>
      <c r="BD3" s="133"/>
    </row>
    <row r="4" spans="1:56" ht="21" customHeight="1">
      <c r="B4" s="143" t="s">
        <v>379</v>
      </c>
      <c r="C4" s="266" t="s">
        <v>489</v>
      </c>
      <c r="D4" s="351">
        <f>基本情報!C5</f>
        <v>0</v>
      </c>
      <c r="E4" s="267" t="s">
        <v>490</v>
      </c>
      <c r="F4" s="351">
        <f>基本情報!C6</f>
        <v>0</v>
      </c>
      <c r="G4" s="267" t="s">
        <v>491</v>
      </c>
      <c r="H4" s="268">
        <f>基本情報!C7</f>
        <v>0</v>
      </c>
      <c r="I4" s="1600" t="s">
        <v>492</v>
      </c>
      <c r="J4" s="1600"/>
      <c r="K4" s="1600"/>
      <c r="L4" s="1600"/>
      <c r="M4" s="1600"/>
      <c r="N4" s="1600"/>
      <c r="O4" s="1600"/>
      <c r="P4" s="921"/>
      <c r="Q4" s="157"/>
      <c r="R4" s="160" t="s">
        <v>488</v>
      </c>
      <c r="S4" s="1601"/>
      <c r="T4" s="1601"/>
      <c r="U4" s="1601"/>
      <c r="V4" s="1601"/>
      <c r="W4" s="156"/>
      <c r="X4" s="429"/>
      <c r="Y4" s="429"/>
      <c r="Z4" s="429"/>
      <c r="AA4" s="429"/>
      <c r="AB4" s="144"/>
      <c r="AC4" s="147"/>
      <c r="AD4" s="147"/>
      <c r="AE4" s="142" t="s">
        <v>118</v>
      </c>
      <c r="AF4" s="152" t="s">
        <v>103</v>
      </c>
      <c r="AG4" s="148"/>
      <c r="AH4" s="149"/>
      <c r="AI4" s="149"/>
      <c r="AJ4" s="149"/>
      <c r="AK4" s="149"/>
      <c r="AL4" s="147"/>
      <c r="AM4" s="150"/>
      <c r="AN4" s="348" t="str">
        <f>E7</f>
        <v xml:space="preserve">年齢別配置基準 </v>
      </c>
      <c r="AO4" s="152" t="s">
        <v>103</v>
      </c>
      <c r="AP4" s="152" t="s">
        <v>103</v>
      </c>
      <c r="AQ4" s="152" t="s">
        <v>103</v>
      </c>
      <c r="AR4" s="152" t="s">
        <v>103</v>
      </c>
      <c r="AS4" s="152" t="s">
        <v>103</v>
      </c>
      <c r="AT4" s="133"/>
      <c r="AU4" s="147"/>
      <c r="AV4" s="147"/>
      <c r="AW4" s="147"/>
      <c r="AX4" s="147"/>
      <c r="AY4" s="147"/>
      <c r="AZ4" s="147"/>
      <c r="BA4" s="147"/>
      <c r="BB4" s="147"/>
      <c r="BC4" s="147"/>
      <c r="BD4" s="147"/>
    </row>
    <row r="5" spans="1:56" ht="22">
      <c r="B5" s="157"/>
      <c r="C5" s="158"/>
      <c r="D5" s="158"/>
      <c r="E5" s="158"/>
      <c r="F5" s="158"/>
      <c r="G5" s="159"/>
      <c r="H5" s="159"/>
      <c r="I5" s="143"/>
      <c r="J5" s="144"/>
      <c r="K5" s="257"/>
      <c r="L5" s="146"/>
      <c r="M5" s="430"/>
      <c r="N5" s="430"/>
      <c r="O5" s="430"/>
      <c r="P5" s="430"/>
      <c r="Q5" s="144"/>
      <c r="R5" s="265"/>
      <c r="S5" s="204"/>
      <c r="T5" s="850"/>
      <c r="U5" s="153"/>
      <c r="V5" s="146"/>
      <c r="W5" s="144"/>
      <c r="X5" s="156"/>
      <c r="Y5" s="144"/>
      <c r="Z5" s="144"/>
      <c r="AA5" s="144"/>
      <c r="AB5" s="144"/>
      <c r="AC5" s="147"/>
      <c r="AD5" s="147"/>
      <c r="AE5" s="142" t="s">
        <v>122</v>
      </c>
      <c r="AF5" s="139" t="s">
        <v>380</v>
      </c>
      <c r="AG5" s="148"/>
      <c r="AH5" s="149"/>
      <c r="AI5" s="149"/>
      <c r="AJ5" s="149"/>
      <c r="AK5" s="149"/>
      <c r="AL5" s="147"/>
      <c r="AM5" s="150"/>
      <c r="AN5" s="348" t="str">
        <f>E8</f>
        <v>主幹保育教諭等</v>
      </c>
      <c r="AO5" s="152" t="s">
        <v>380</v>
      </c>
      <c r="AP5" s="152" t="s">
        <v>103</v>
      </c>
      <c r="AQ5" s="152" t="s">
        <v>380</v>
      </c>
      <c r="AR5" s="152" t="s">
        <v>380</v>
      </c>
      <c r="AS5" s="152" t="s">
        <v>380</v>
      </c>
      <c r="AT5" s="133"/>
      <c r="AU5" s="147"/>
      <c r="AV5" s="147"/>
      <c r="AW5" s="147"/>
      <c r="AX5" s="147"/>
      <c r="AY5" s="147"/>
      <c r="AZ5" s="147"/>
      <c r="BA5" s="147"/>
      <c r="BB5" s="147"/>
      <c r="BC5" s="147"/>
      <c r="BD5" s="147"/>
    </row>
    <row r="6" spans="1:56" ht="26">
      <c r="A6" s="158"/>
      <c r="B6" s="158"/>
      <c r="C6" s="158"/>
      <c r="D6" s="1610" t="s">
        <v>662</v>
      </c>
      <c r="E6" s="1611"/>
      <c r="F6" s="349" t="s">
        <v>661</v>
      </c>
      <c r="G6" s="163" t="s">
        <v>381</v>
      </c>
      <c r="H6" s="163" t="s">
        <v>382</v>
      </c>
      <c r="I6" s="163" t="s">
        <v>383</v>
      </c>
      <c r="J6" s="163" t="s">
        <v>384</v>
      </c>
      <c r="K6" s="163" t="s">
        <v>385</v>
      </c>
      <c r="L6" s="163" t="s">
        <v>386</v>
      </c>
      <c r="M6" s="163" t="s">
        <v>387</v>
      </c>
      <c r="N6" s="163" t="s">
        <v>388</v>
      </c>
      <c r="O6" s="163" t="s">
        <v>389</v>
      </c>
      <c r="P6" s="163" t="s">
        <v>390</v>
      </c>
      <c r="Q6" s="163" t="s">
        <v>391</v>
      </c>
      <c r="R6" s="163" t="s">
        <v>392</v>
      </c>
      <c r="S6" s="1581" t="s">
        <v>943</v>
      </c>
      <c r="T6" s="1588" t="s">
        <v>393</v>
      </c>
      <c r="U6" s="1588"/>
      <c r="V6" s="1588"/>
      <c r="W6" s="1588"/>
      <c r="X6" s="144"/>
      <c r="Y6" s="144"/>
      <c r="Z6" s="147"/>
      <c r="AA6" s="147"/>
      <c r="AB6" s="161"/>
      <c r="AC6" s="161"/>
      <c r="AD6" s="133"/>
      <c r="AE6" s="133"/>
      <c r="AF6" s="142" t="s">
        <v>126</v>
      </c>
      <c r="AG6" s="135"/>
      <c r="AH6" s="135"/>
      <c r="AI6" s="136"/>
      <c r="AJ6" s="136"/>
      <c r="AK6" s="136"/>
      <c r="AL6" s="133"/>
      <c r="AM6" s="150"/>
      <c r="AN6" s="151" t="str">
        <f>E10</f>
        <v>園長・施設長・管理者</v>
      </c>
      <c r="AO6" s="152" t="s">
        <v>103</v>
      </c>
      <c r="AP6" s="152" t="s">
        <v>103</v>
      </c>
      <c r="AQ6" s="152" t="s">
        <v>103</v>
      </c>
      <c r="AR6" s="152" t="s">
        <v>103</v>
      </c>
      <c r="AS6" s="152" t="s">
        <v>103</v>
      </c>
      <c r="AT6" s="133"/>
      <c r="AU6" s="133"/>
      <c r="AV6" s="133"/>
      <c r="AW6" s="133"/>
      <c r="AX6" s="133"/>
      <c r="AY6" s="133"/>
      <c r="AZ6" s="133"/>
      <c r="BA6" s="133"/>
      <c r="BB6" s="133"/>
      <c r="BC6" s="133"/>
      <c r="BD6" s="133"/>
    </row>
    <row r="7" spans="1:56" ht="43.75" customHeight="1">
      <c r="A7" s="176"/>
      <c r="B7" s="1604" t="s">
        <v>1130</v>
      </c>
      <c r="C7" s="1605"/>
      <c r="D7" s="165"/>
      <c r="E7" s="162" t="s">
        <v>394</v>
      </c>
      <c r="F7" s="166" t="str">
        <f>IFERROR(VLOOKUP(E7,$AN$4:$AS$12,MATCH($C$3,$AN$3:$AS$3,0),FALSE),"")</f>
        <v/>
      </c>
      <c r="G7" s="1105" t="str">
        <f>IF(初日在籍児童数!D57&lt;&gt;0,初日在籍児童数!D57,"-")</f>
        <v>-</v>
      </c>
      <c r="H7" s="1105" t="str">
        <f>IF(初日在籍児童数!E57&lt;&gt;0,初日在籍児童数!E57,"-")</f>
        <v>-</v>
      </c>
      <c r="I7" s="1105" t="str">
        <f>IF(初日在籍児童数!F57&lt;&gt;0,初日在籍児童数!F57,"-")</f>
        <v>-</v>
      </c>
      <c r="J7" s="1105" t="str">
        <f>IF(初日在籍児童数!G57&lt;&gt;0,初日在籍児童数!G57,"-")</f>
        <v>-</v>
      </c>
      <c r="K7" s="1105" t="str">
        <f>IF(初日在籍児童数!H57&lt;&gt;0,初日在籍児童数!H57,"-")</f>
        <v>-</v>
      </c>
      <c r="L7" s="1105" t="str">
        <f>IF(初日在籍児童数!I57&lt;&gt;0,初日在籍児童数!I57,"-")</f>
        <v>-</v>
      </c>
      <c r="M7" s="1105" t="str">
        <f>IF(初日在籍児童数!J57&lt;&gt;0,初日在籍児童数!J57,"-")</f>
        <v>-</v>
      </c>
      <c r="N7" s="1105" t="str">
        <f>IF(初日在籍児童数!K57&lt;&gt;0,初日在籍児童数!K57,"-")</f>
        <v>-</v>
      </c>
      <c r="O7" s="1105" t="str">
        <f>IF(初日在籍児童数!L57&lt;&gt;0,初日在籍児童数!L57,"-")</f>
        <v>-</v>
      </c>
      <c r="P7" s="1105" t="str">
        <f>IF(初日在籍児童数!M57&lt;&gt;0,初日在籍児童数!M57,"-")</f>
        <v>-</v>
      </c>
      <c r="Q7" s="1105" t="str">
        <f>IF(初日在籍児童数!N57&lt;&gt;0,初日在籍児童数!N57,"-")</f>
        <v>-</v>
      </c>
      <c r="R7" s="1105" t="str">
        <f>IF(初日在籍児童数!O57&lt;&gt;0,初日在籍児童数!O57,"-")</f>
        <v>-</v>
      </c>
      <c r="S7" s="1582"/>
      <c r="T7" s="1574" t="s">
        <v>395</v>
      </c>
      <c r="U7" s="1589" t="s">
        <v>910</v>
      </c>
      <c r="V7" s="1590"/>
      <c r="W7" s="1590"/>
      <c r="X7" s="259"/>
      <c r="Y7" s="259"/>
      <c r="Z7" s="259"/>
      <c r="AA7" s="259"/>
      <c r="AB7" s="259"/>
      <c r="AC7" s="259"/>
      <c r="AD7" s="156"/>
      <c r="AE7" s="156"/>
      <c r="AF7" s="142" t="s">
        <v>128</v>
      </c>
      <c r="AG7" s="135"/>
      <c r="AH7" s="135"/>
      <c r="AI7" s="136"/>
      <c r="AJ7" s="136"/>
      <c r="AK7" s="136"/>
      <c r="AL7" s="133"/>
      <c r="AM7" s="150"/>
      <c r="AN7" s="151" t="str">
        <f>E11</f>
        <v>休けい</v>
      </c>
      <c r="AO7" s="152" t="s">
        <v>103</v>
      </c>
      <c r="AP7" s="152" t="s">
        <v>103</v>
      </c>
      <c r="AQ7" s="152" t="s">
        <v>380</v>
      </c>
      <c r="AR7" s="152" t="s">
        <v>103</v>
      </c>
      <c r="AS7" s="152" t="s">
        <v>103</v>
      </c>
      <c r="AT7" s="133"/>
      <c r="AU7" s="133"/>
      <c r="AV7" s="133"/>
      <c r="AW7" s="133"/>
      <c r="AX7" s="133"/>
      <c r="AY7" s="133"/>
      <c r="AZ7" s="133"/>
      <c r="BA7" s="133"/>
      <c r="BB7" s="133"/>
      <c r="BC7" s="133"/>
      <c r="BD7" s="133"/>
    </row>
    <row r="8" spans="1:56" ht="32.4" customHeight="1">
      <c r="A8" s="176"/>
      <c r="B8" s="1606"/>
      <c r="C8" s="1607"/>
      <c r="D8" s="165"/>
      <c r="E8" s="162" t="s">
        <v>396</v>
      </c>
      <c r="F8" s="166" t="str">
        <f>IFERROR(VLOOKUP(E8,$AN$4:$AS$12,MATCH($C$3,$AN$3:$AS$3,0),FALSE),"")</f>
        <v/>
      </c>
      <c r="G8" s="1105">
        <f t="shared" ref="G8:R8" si="0">IF($F$8="○",VLOOKUP($D$4,$AM$15:$AS$16,MATCH($C$3,$AM$14:$AS$14,0),TRUE)+VLOOKUP($F$4+$H$4,$AM$15:$AS$16,MATCH($C$3,$AM$14:$AS$14,0),TRUE),0)</f>
        <v>0</v>
      </c>
      <c r="H8" s="1105">
        <f t="shared" si="0"/>
        <v>0</v>
      </c>
      <c r="I8" s="1105">
        <f t="shared" si="0"/>
        <v>0</v>
      </c>
      <c r="J8" s="1105">
        <f t="shared" si="0"/>
        <v>0</v>
      </c>
      <c r="K8" s="1105">
        <f t="shared" si="0"/>
        <v>0</v>
      </c>
      <c r="L8" s="1105">
        <f t="shared" si="0"/>
        <v>0</v>
      </c>
      <c r="M8" s="1105">
        <f t="shared" si="0"/>
        <v>0</v>
      </c>
      <c r="N8" s="1105">
        <f t="shared" si="0"/>
        <v>0</v>
      </c>
      <c r="O8" s="1105">
        <f t="shared" si="0"/>
        <v>0</v>
      </c>
      <c r="P8" s="1105">
        <f t="shared" si="0"/>
        <v>0</v>
      </c>
      <c r="Q8" s="1105">
        <f t="shared" si="0"/>
        <v>0</v>
      </c>
      <c r="R8" s="1105">
        <f t="shared" si="0"/>
        <v>0</v>
      </c>
      <c r="S8" s="848"/>
      <c r="T8" s="1575"/>
      <c r="U8" s="1590"/>
      <c r="V8" s="1590"/>
      <c r="W8" s="1590"/>
      <c r="X8" s="167"/>
      <c r="Y8" s="167"/>
      <c r="Z8" s="167"/>
      <c r="AA8" s="167"/>
      <c r="AB8" s="167"/>
      <c r="AC8" s="167"/>
      <c r="AD8" s="167"/>
      <c r="AE8" s="168"/>
      <c r="AF8" s="142" t="s">
        <v>130</v>
      </c>
      <c r="AG8" s="135"/>
      <c r="AH8" s="135"/>
      <c r="AI8" s="136"/>
      <c r="AJ8" s="136"/>
      <c r="AK8" s="136"/>
      <c r="AL8" s="133"/>
      <c r="AM8" s="150"/>
      <c r="AN8" s="151" t="str">
        <f>E12</f>
        <v>標準対応</v>
      </c>
      <c r="AO8" s="152" t="s">
        <v>103</v>
      </c>
      <c r="AP8" s="152" t="s">
        <v>103</v>
      </c>
      <c r="AQ8" s="152" t="s">
        <v>380</v>
      </c>
      <c r="AR8" s="152" t="s">
        <v>103</v>
      </c>
      <c r="AS8" s="152" t="s">
        <v>103</v>
      </c>
      <c r="AT8" s="133"/>
      <c r="AU8" s="133"/>
      <c r="AV8" s="133"/>
      <c r="AW8" s="133"/>
      <c r="AX8" s="133"/>
      <c r="AY8" s="133"/>
      <c r="AZ8" s="133"/>
      <c r="BA8" s="133"/>
      <c r="BB8" s="133"/>
      <c r="BC8" s="133"/>
      <c r="BD8" s="133"/>
    </row>
    <row r="9" spans="1:56" ht="28.25" customHeight="1">
      <c r="A9" s="176"/>
      <c r="B9" s="1606"/>
      <c r="C9" s="1607"/>
      <c r="D9" s="165"/>
      <c r="E9" s="162" t="s">
        <v>397</v>
      </c>
      <c r="F9" s="166" t="str">
        <f>IFERROR(VLOOKUP(E9,$AN$4:$AS$12,MATCH($C$3,$AN$3:$AS$3,0),FALSE),"")</f>
        <v/>
      </c>
      <c r="G9" s="1106">
        <f>IF(G8=2,"②",IF(G8=1,"1",0))</f>
        <v>0</v>
      </c>
      <c r="H9" s="1106">
        <f t="shared" ref="H9:R9" si="1">IF(H8=2,"②",IF(H8=1,"1",0))</f>
        <v>0</v>
      </c>
      <c r="I9" s="1106">
        <f t="shared" si="1"/>
        <v>0</v>
      </c>
      <c r="J9" s="1106">
        <f t="shared" si="1"/>
        <v>0</v>
      </c>
      <c r="K9" s="1106">
        <f t="shared" si="1"/>
        <v>0</v>
      </c>
      <c r="L9" s="1106">
        <f t="shared" si="1"/>
        <v>0</v>
      </c>
      <c r="M9" s="1106">
        <f t="shared" si="1"/>
        <v>0</v>
      </c>
      <c r="N9" s="1106">
        <f t="shared" si="1"/>
        <v>0</v>
      </c>
      <c r="O9" s="1106">
        <f t="shared" si="1"/>
        <v>0</v>
      </c>
      <c r="P9" s="1106">
        <f t="shared" si="1"/>
        <v>0</v>
      </c>
      <c r="Q9" s="1106">
        <f t="shared" si="1"/>
        <v>0</v>
      </c>
      <c r="R9" s="1106">
        <f t="shared" si="1"/>
        <v>0</v>
      </c>
      <c r="S9" s="166"/>
      <c r="T9" s="829" t="s">
        <v>395</v>
      </c>
      <c r="U9" s="1573" t="s">
        <v>663</v>
      </c>
      <c r="V9" s="1573"/>
      <c r="W9" s="1573"/>
      <c r="X9" s="167"/>
      <c r="Y9" s="167"/>
      <c r="Z9" s="167"/>
      <c r="AA9" s="167"/>
      <c r="AB9" s="167"/>
      <c r="AC9" s="167"/>
      <c r="AD9" s="167"/>
      <c r="AE9" s="168"/>
      <c r="AF9" s="169"/>
      <c r="AG9" s="135"/>
      <c r="AH9" s="135"/>
      <c r="AI9" s="136"/>
      <c r="AJ9" s="136"/>
      <c r="AK9" s="136"/>
      <c r="AL9" s="133"/>
      <c r="AM9" s="150"/>
      <c r="AN9" s="151" t="str">
        <f>E9</f>
        <v>主幹代替</v>
      </c>
      <c r="AO9" s="152" t="s">
        <v>380</v>
      </c>
      <c r="AP9" s="152" t="s">
        <v>103</v>
      </c>
      <c r="AQ9" s="152" t="s">
        <v>380</v>
      </c>
      <c r="AR9" s="152" t="s">
        <v>380</v>
      </c>
      <c r="AS9" s="152" t="s">
        <v>380</v>
      </c>
      <c r="AT9" s="133"/>
      <c r="AU9" s="133"/>
      <c r="AV9" s="133"/>
      <c r="AW9" s="133"/>
      <c r="AX9" s="133"/>
      <c r="AY9" s="133"/>
      <c r="AZ9" s="133"/>
      <c r="BA9" s="133"/>
      <c r="BB9" s="133"/>
      <c r="BC9" s="133"/>
      <c r="BD9" s="133"/>
    </row>
    <row r="10" spans="1:56" ht="28.25" customHeight="1">
      <c r="A10" s="176"/>
      <c r="B10" s="1606"/>
      <c r="C10" s="1607"/>
      <c r="D10" s="165"/>
      <c r="E10" s="162" t="s">
        <v>398</v>
      </c>
      <c r="F10" s="166" t="str">
        <f t="shared" ref="F10:F15" si="2">IFERROR(VLOOKUP(E10,$AN$4:$AS$12,MATCH($C$3,$AN$3:$AS$3,0),FALSE),"")</f>
        <v/>
      </c>
      <c r="G10" s="1105">
        <f t="shared" ref="G10:R10" si="3">IFERROR(IF($F$10="○",VLOOKUP($D$4+$F$4+$H$4,$AM$19:$AS$19,MATCH($C$3,$AM$18:$AS$18,0),TRUE),0),0)</f>
        <v>0</v>
      </c>
      <c r="H10" s="1105">
        <f t="shared" si="3"/>
        <v>0</v>
      </c>
      <c r="I10" s="1105">
        <f t="shared" si="3"/>
        <v>0</v>
      </c>
      <c r="J10" s="1105">
        <f t="shared" si="3"/>
        <v>0</v>
      </c>
      <c r="K10" s="1105">
        <f t="shared" si="3"/>
        <v>0</v>
      </c>
      <c r="L10" s="1105">
        <f t="shared" si="3"/>
        <v>0</v>
      </c>
      <c r="M10" s="1105">
        <f t="shared" si="3"/>
        <v>0</v>
      </c>
      <c r="N10" s="1105">
        <f t="shared" si="3"/>
        <v>0</v>
      </c>
      <c r="O10" s="1105">
        <f t="shared" si="3"/>
        <v>0</v>
      </c>
      <c r="P10" s="1105">
        <f t="shared" si="3"/>
        <v>0</v>
      </c>
      <c r="Q10" s="1105">
        <f t="shared" si="3"/>
        <v>0</v>
      </c>
      <c r="R10" s="1105">
        <f t="shared" si="3"/>
        <v>0</v>
      </c>
      <c r="S10" s="848"/>
      <c r="T10" s="1576"/>
      <c r="U10" s="1573"/>
      <c r="V10" s="1573"/>
      <c r="W10" s="1573"/>
      <c r="X10" s="258"/>
      <c r="Y10" s="258"/>
      <c r="Z10" s="258"/>
      <c r="AA10" s="258"/>
      <c r="AB10" s="258"/>
      <c r="AC10" s="258"/>
      <c r="AD10" s="170"/>
      <c r="AE10" s="156"/>
      <c r="AF10" s="156"/>
      <c r="AG10" s="156"/>
      <c r="AH10" s="156"/>
      <c r="AI10" s="156"/>
      <c r="AJ10" s="171"/>
      <c r="AK10" s="135"/>
      <c r="AL10" s="136"/>
      <c r="AM10" s="150"/>
      <c r="AN10" s="151" t="str">
        <f>E13</f>
        <v>学級編成調整加配</v>
      </c>
      <c r="AO10" s="152" t="s">
        <v>380</v>
      </c>
      <c r="AP10" s="152" t="s">
        <v>380</v>
      </c>
      <c r="AQ10" s="152" t="s">
        <v>103</v>
      </c>
      <c r="AR10" s="152" t="s">
        <v>380</v>
      </c>
      <c r="AS10" s="152" t="s">
        <v>380</v>
      </c>
      <c r="AT10" s="147"/>
      <c r="AU10" s="133"/>
      <c r="AV10" s="133"/>
      <c r="AW10" s="133"/>
      <c r="AX10" s="133"/>
      <c r="AY10" s="133"/>
      <c r="AZ10" s="133"/>
      <c r="BA10" s="133"/>
      <c r="BB10" s="133"/>
      <c r="BC10" s="133"/>
      <c r="BD10" s="133"/>
    </row>
    <row r="11" spans="1:56" ht="28.25" customHeight="1">
      <c r="A11" s="176"/>
      <c r="B11" s="1606"/>
      <c r="C11" s="1607"/>
      <c r="D11" s="165"/>
      <c r="E11" s="162" t="s">
        <v>405</v>
      </c>
      <c r="F11" s="166" t="str">
        <f t="shared" si="2"/>
        <v/>
      </c>
      <c r="G11" s="1106">
        <f t="shared" ref="G11:R11" si="4">IFERROR(IF($F$11="○",VLOOKUP($F$4+$H$4,$AM$22:$AS$24,MATCH($C$3,$AM$21:$AS$21,0),TRUE),0),0)</f>
        <v>0</v>
      </c>
      <c r="H11" s="1106">
        <f t="shared" si="4"/>
        <v>0</v>
      </c>
      <c r="I11" s="1106">
        <f t="shared" si="4"/>
        <v>0</v>
      </c>
      <c r="J11" s="1106">
        <f t="shared" si="4"/>
        <v>0</v>
      </c>
      <c r="K11" s="1106">
        <f t="shared" si="4"/>
        <v>0</v>
      </c>
      <c r="L11" s="1106">
        <f t="shared" si="4"/>
        <v>0</v>
      </c>
      <c r="M11" s="1106">
        <f t="shared" si="4"/>
        <v>0</v>
      </c>
      <c r="N11" s="1106">
        <f t="shared" si="4"/>
        <v>0</v>
      </c>
      <c r="O11" s="1106">
        <f t="shared" si="4"/>
        <v>0</v>
      </c>
      <c r="P11" s="1106">
        <f t="shared" si="4"/>
        <v>0</v>
      </c>
      <c r="Q11" s="1106">
        <f t="shared" si="4"/>
        <v>0</v>
      </c>
      <c r="R11" s="1106">
        <f t="shared" si="4"/>
        <v>0</v>
      </c>
      <c r="S11" s="166"/>
      <c r="T11" s="1577"/>
      <c r="U11" s="1573"/>
      <c r="V11" s="1573"/>
      <c r="W11" s="1573"/>
      <c r="X11" s="258"/>
      <c r="Y11" s="258"/>
      <c r="Z11" s="258"/>
      <c r="AA11" s="258"/>
      <c r="AB11" s="258"/>
      <c r="AC11" s="258"/>
      <c r="AD11" s="156"/>
      <c r="AE11" s="172" t="s">
        <v>399</v>
      </c>
      <c r="AF11" s="172" t="s">
        <v>228</v>
      </c>
      <c r="AG11" s="173" t="s">
        <v>400</v>
      </c>
      <c r="AH11" s="173"/>
      <c r="AI11" s="174" t="s">
        <v>401</v>
      </c>
      <c r="AJ11" s="174" t="s">
        <v>402</v>
      </c>
      <c r="AK11" s="174" t="s">
        <v>403</v>
      </c>
      <c r="AL11" s="133"/>
      <c r="AM11" s="175"/>
      <c r="AN11" s="151" t="str">
        <f>E14</f>
        <v>調理員等</v>
      </c>
      <c r="AO11" s="152" t="s">
        <v>103</v>
      </c>
      <c r="AP11" s="152" t="s">
        <v>103</v>
      </c>
      <c r="AQ11" s="152" t="s">
        <v>380</v>
      </c>
      <c r="AR11" s="152" t="s">
        <v>103</v>
      </c>
      <c r="AS11" s="152" t="s">
        <v>103</v>
      </c>
      <c r="AT11" s="147"/>
      <c r="AU11" s="133"/>
      <c r="AV11" s="133"/>
      <c r="AW11" s="133"/>
      <c r="AX11" s="133"/>
      <c r="AY11" s="133"/>
      <c r="AZ11" s="133"/>
      <c r="BA11" s="133"/>
      <c r="BB11" s="133"/>
      <c r="BC11" s="133"/>
      <c r="BD11" s="133"/>
    </row>
    <row r="12" spans="1:56" ht="28.25" customHeight="1">
      <c r="A12" s="176"/>
      <c r="B12" s="1606"/>
      <c r="C12" s="1607"/>
      <c r="D12" s="165"/>
      <c r="E12" s="162" t="s">
        <v>409</v>
      </c>
      <c r="F12" s="166" t="str">
        <f t="shared" si="2"/>
        <v/>
      </c>
      <c r="G12" s="1106">
        <f t="shared" ref="G12:R12" si="5">IFERROR(IF($F$12="○",VLOOKUP($D$4+$F$4+$H$4,$AM$27:$AS$29,MATCH($C$3,$AM$26:$AS$26,0),TRUE),0),0)</f>
        <v>0</v>
      </c>
      <c r="H12" s="1106">
        <f t="shared" si="5"/>
        <v>0</v>
      </c>
      <c r="I12" s="1106">
        <f t="shared" si="5"/>
        <v>0</v>
      </c>
      <c r="J12" s="1106">
        <f t="shared" si="5"/>
        <v>0</v>
      </c>
      <c r="K12" s="1106">
        <f t="shared" si="5"/>
        <v>0</v>
      </c>
      <c r="L12" s="1106">
        <f t="shared" si="5"/>
        <v>0</v>
      </c>
      <c r="M12" s="1106">
        <f t="shared" si="5"/>
        <v>0</v>
      </c>
      <c r="N12" s="1106">
        <f t="shared" si="5"/>
        <v>0</v>
      </c>
      <c r="O12" s="1106">
        <f t="shared" si="5"/>
        <v>0</v>
      </c>
      <c r="P12" s="1106">
        <f t="shared" si="5"/>
        <v>0</v>
      </c>
      <c r="Q12" s="1106">
        <f t="shared" si="5"/>
        <v>0</v>
      </c>
      <c r="R12" s="1106">
        <f t="shared" si="5"/>
        <v>0</v>
      </c>
      <c r="S12" s="166"/>
      <c r="T12" s="829" t="s">
        <v>395</v>
      </c>
      <c r="U12" s="1573"/>
      <c r="V12" s="1573"/>
      <c r="W12" s="1573"/>
      <c r="X12" s="258"/>
      <c r="Y12" s="258"/>
      <c r="Z12" s="258"/>
      <c r="AA12" s="258"/>
      <c r="AB12" s="258"/>
      <c r="AC12" s="258"/>
      <c r="AD12" s="156"/>
      <c r="AE12" s="177" t="s">
        <v>406</v>
      </c>
      <c r="AF12" s="178" t="s">
        <v>406</v>
      </c>
      <c r="AG12" s="178" t="s">
        <v>407</v>
      </c>
      <c r="AH12" s="178"/>
      <c r="AI12" s="179" t="s">
        <v>374</v>
      </c>
      <c r="AJ12" s="179" t="s">
        <v>408</v>
      </c>
      <c r="AK12" s="179" t="s">
        <v>481</v>
      </c>
      <c r="AL12" s="180"/>
      <c r="AM12" s="181"/>
      <c r="AN12" s="151" t="str">
        <f>E15</f>
        <v>その他非常勤</v>
      </c>
      <c r="AO12" s="152" t="s">
        <v>103</v>
      </c>
      <c r="AP12" s="182" t="s">
        <v>380</v>
      </c>
      <c r="AQ12" s="182" t="s">
        <v>380</v>
      </c>
      <c r="AR12" s="152" t="s">
        <v>103</v>
      </c>
      <c r="AS12" s="152" t="s">
        <v>103</v>
      </c>
      <c r="AT12" s="183"/>
      <c r="AU12" s="180"/>
      <c r="AV12" s="180"/>
      <c r="AW12" s="180"/>
      <c r="AX12" s="180"/>
      <c r="AY12" s="180"/>
      <c r="AZ12" s="180"/>
      <c r="BA12" s="180"/>
      <c r="BB12" s="180"/>
      <c r="BC12" s="180"/>
      <c r="BD12" s="180"/>
    </row>
    <row r="13" spans="1:56" ht="28.25" customHeight="1">
      <c r="A13" s="176"/>
      <c r="B13" s="1606"/>
      <c r="C13" s="1607"/>
      <c r="D13" s="165"/>
      <c r="E13" s="162" t="s">
        <v>415</v>
      </c>
      <c r="F13" s="166" t="str">
        <f t="shared" si="2"/>
        <v/>
      </c>
      <c r="G13" s="1106">
        <f t="shared" ref="G13:R13" si="6">IF($F$13="○",VLOOKUP($D$4,$AM$35:$AS$37,MATCH($C$3,$AM$34:$AS$34,0),TRUE),0)</f>
        <v>0</v>
      </c>
      <c r="H13" s="1106">
        <f t="shared" si="6"/>
        <v>0</v>
      </c>
      <c r="I13" s="1106">
        <f t="shared" si="6"/>
        <v>0</v>
      </c>
      <c r="J13" s="1106">
        <f t="shared" si="6"/>
        <v>0</v>
      </c>
      <c r="K13" s="1106">
        <f t="shared" si="6"/>
        <v>0</v>
      </c>
      <c r="L13" s="1106">
        <f t="shared" si="6"/>
        <v>0</v>
      </c>
      <c r="M13" s="1106">
        <f t="shared" si="6"/>
        <v>0</v>
      </c>
      <c r="N13" s="1106">
        <f t="shared" si="6"/>
        <v>0</v>
      </c>
      <c r="O13" s="1106">
        <f t="shared" si="6"/>
        <v>0</v>
      </c>
      <c r="P13" s="1106">
        <f t="shared" si="6"/>
        <v>0</v>
      </c>
      <c r="Q13" s="1106">
        <f t="shared" si="6"/>
        <v>0</v>
      </c>
      <c r="R13" s="1106">
        <f t="shared" si="6"/>
        <v>0</v>
      </c>
      <c r="S13" s="166"/>
      <c r="T13" s="830"/>
      <c r="U13" s="1573"/>
      <c r="V13" s="1573"/>
      <c r="W13" s="1573"/>
      <c r="X13" s="258"/>
      <c r="Y13" s="258"/>
      <c r="Z13" s="258"/>
      <c r="AA13" s="258"/>
      <c r="AB13" s="258"/>
      <c r="AC13" s="258"/>
      <c r="AD13" s="170"/>
      <c r="AE13" s="177" t="s">
        <v>410</v>
      </c>
      <c r="AF13" s="178" t="s">
        <v>411</v>
      </c>
      <c r="AG13" s="178" t="s">
        <v>407</v>
      </c>
      <c r="AH13" s="178"/>
      <c r="AI13" s="849" t="s">
        <v>412</v>
      </c>
      <c r="AJ13" s="849" t="s">
        <v>413</v>
      </c>
      <c r="AK13" s="849" t="s">
        <v>414</v>
      </c>
      <c r="AL13" s="133"/>
      <c r="AM13" s="159"/>
      <c r="AN13" s="159"/>
      <c r="AO13" s="156"/>
      <c r="AP13" s="156"/>
      <c r="AQ13" s="156"/>
      <c r="AR13" s="184"/>
      <c r="AS13" s="185"/>
      <c r="AT13" s="183"/>
      <c r="AU13" s="180"/>
      <c r="AV13" s="180"/>
      <c r="AW13" s="180"/>
      <c r="AX13" s="180"/>
      <c r="AY13" s="180"/>
      <c r="AZ13" s="180"/>
      <c r="BA13" s="180"/>
      <c r="BB13" s="180"/>
      <c r="BC13" s="180"/>
      <c r="BD13" s="180"/>
    </row>
    <row r="14" spans="1:56" ht="28.25" customHeight="1">
      <c r="A14" s="176"/>
      <c r="B14" s="1606"/>
      <c r="C14" s="1607"/>
      <c r="D14" s="165"/>
      <c r="E14" s="162" t="s">
        <v>404</v>
      </c>
      <c r="F14" s="166" t="str">
        <f t="shared" si="2"/>
        <v/>
      </c>
      <c r="G14" s="1106">
        <f t="shared" ref="G14:R14" si="7">IF($F$14="○",VLOOKUP($F$4+$H$4,$AM$46:$BC$49,MATCH($C$3&amp;"かつ"&amp;$S$4,$AM$45:$BC$45,0),TRUE),0)</f>
        <v>0</v>
      </c>
      <c r="H14" s="1106">
        <f t="shared" si="7"/>
        <v>0</v>
      </c>
      <c r="I14" s="1106">
        <f t="shared" si="7"/>
        <v>0</v>
      </c>
      <c r="J14" s="1106">
        <f t="shared" si="7"/>
        <v>0</v>
      </c>
      <c r="K14" s="1106">
        <f t="shared" si="7"/>
        <v>0</v>
      </c>
      <c r="L14" s="1106">
        <f t="shared" si="7"/>
        <v>0</v>
      </c>
      <c r="M14" s="1106">
        <f t="shared" si="7"/>
        <v>0</v>
      </c>
      <c r="N14" s="1106">
        <f t="shared" si="7"/>
        <v>0</v>
      </c>
      <c r="O14" s="1106">
        <f t="shared" si="7"/>
        <v>0</v>
      </c>
      <c r="P14" s="1106">
        <f t="shared" si="7"/>
        <v>0</v>
      </c>
      <c r="Q14" s="1106">
        <f t="shared" si="7"/>
        <v>0</v>
      </c>
      <c r="R14" s="1106">
        <f t="shared" si="7"/>
        <v>0</v>
      </c>
      <c r="S14" s="166"/>
      <c r="T14" s="829" t="s">
        <v>395</v>
      </c>
      <c r="U14" s="1573"/>
      <c r="V14" s="1573"/>
      <c r="W14" s="1573"/>
      <c r="X14" s="258"/>
      <c r="Y14" s="258"/>
      <c r="Z14" s="258"/>
      <c r="AA14" s="258"/>
      <c r="AB14" s="258"/>
      <c r="AC14" s="258"/>
      <c r="AD14" s="170"/>
      <c r="AE14" s="177" t="s">
        <v>411</v>
      </c>
      <c r="AF14" s="178" t="s">
        <v>416</v>
      </c>
      <c r="AG14" s="178" t="s">
        <v>407</v>
      </c>
      <c r="AH14" s="178"/>
      <c r="AI14" s="849" t="s">
        <v>417</v>
      </c>
      <c r="AJ14" s="186"/>
      <c r="AK14" s="849" t="s">
        <v>418</v>
      </c>
      <c r="AL14" s="133"/>
      <c r="AM14" s="140" t="str">
        <f>AN5</f>
        <v>主幹保育教諭等</v>
      </c>
      <c r="AN14" s="187"/>
      <c r="AO14" s="188" t="str">
        <f>AO3</f>
        <v>保育所</v>
      </c>
      <c r="AP14" s="189" t="str">
        <f>AP3</f>
        <v>認定こども園</v>
      </c>
      <c r="AQ14" s="189" t="str">
        <f>AQ3</f>
        <v>私立幼稚園</v>
      </c>
      <c r="AR14" s="189" t="str">
        <f>AR3</f>
        <v>小規模保育事業A</v>
      </c>
      <c r="AS14" s="189" t="str">
        <f>AS3</f>
        <v>事業所内保育事業（定員20人以上）</v>
      </c>
      <c r="AT14" s="183"/>
      <c r="AU14" s="180"/>
      <c r="AV14" s="180"/>
      <c r="AW14" s="180"/>
      <c r="AX14" s="180"/>
      <c r="AY14" s="180"/>
      <c r="AZ14" s="180"/>
      <c r="BA14" s="180"/>
      <c r="BB14" s="180"/>
      <c r="BC14" s="180"/>
      <c r="BD14" s="180"/>
    </row>
    <row r="15" spans="1:56" ht="28.25" customHeight="1">
      <c r="A15" s="176"/>
      <c r="B15" s="1608"/>
      <c r="C15" s="1609"/>
      <c r="D15" s="165"/>
      <c r="E15" s="162" t="s">
        <v>422</v>
      </c>
      <c r="F15" s="166" t="str">
        <f t="shared" si="2"/>
        <v/>
      </c>
      <c r="G15" s="1106">
        <f t="shared" ref="G15:R15" si="8">IFERROR(IF($F$15="○",VLOOKUP($D$4+$F$4+$H$4,$AM$52:$AS$52,MATCH($C$3,$AM$51:$AS$51,0),TRUE),0),0)</f>
        <v>0</v>
      </c>
      <c r="H15" s="1106">
        <f t="shared" si="8"/>
        <v>0</v>
      </c>
      <c r="I15" s="1106">
        <f t="shared" si="8"/>
        <v>0</v>
      </c>
      <c r="J15" s="1106">
        <f t="shared" si="8"/>
        <v>0</v>
      </c>
      <c r="K15" s="1106">
        <f t="shared" si="8"/>
        <v>0</v>
      </c>
      <c r="L15" s="1106">
        <f t="shared" si="8"/>
        <v>0</v>
      </c>
      <c r="M15" s="1106">
        <f t="shared" si="8"/>
        <v>0</v>
      </c>
      <c r="N15" s="1106">
        <f t="shared" si="8"/>
        <v>0</v>
      </c>
      <c r="O15" s="1106">
        <f t="shared" si="8"/>
        <v>0</v>
      </c>
      <c r="P15" s="1106">
        <f t="shared" si="8"/>
        <v>0</v>
      </c>
      <c r="Q15" s="1106">
        <f t="shared" si="8"/>
        <v>0</v>
      </c>
      <c r="R15" s="1106">
        <f t="shared" si="8"/>
        <v>0</v>
      </c>
      <c r="S15" s="166"/>
      <c r="T15" s="829" t="s">
        <v>395</v>
      </c>
      <c r="U15" s="1573"/>
      <c r="V15" s="1573"/>
      <c r="W15" s="1573"/>
      <c r="X15" s="258"/>
      <c r="Y15" s="258"/>
      <c r="Z15" s="258"/>
      <c r="AA15" s="258"/>
      <c r="AB15" s="258"/>
      <c r="AC15" s="258"/>
      <c r="AD15" s="170"/>
      <c r="AE15" s="177" t="s">
        <v>419</v>
      </c>
      <c r="AF15" s="211" t="s">
        <v>419</v>
      </c>
      <c r="AG15" s="178" t="s">
        <v>407</v>
      </c>
      <c r="AH15" s="178"/>
      <c r="AI15" s="849" t="s">
        <v>420</v>
      </c>
      <c r="AJ15" s="186"/>
      <c r="AK15" s="849" t="s">
        <v>421</v>
      </c>
      <c r="AL15" s="133"/>
      <c r="AM15" s="190">
        <v>0</v>
      </c>
      <c r="AN15" s="187"/>
      <c r="AO15" s="191">
        <v>0</v>
      </c>
      <c r="AP15" s="192">
        <v>0</v>
      </c>
      <c r="AQ15" s="192">
        <v>0</v>
      </c>
      <c r="AR15" s="192">
        <v>0</v>
      </c>
      <c r="AS15" s="192">
        <v>0</v>
      </c>
      <c r="AT15" s="183"/>
      <c r="AU15" s="180"/>
      <c r="AV15" s="180"/>
      <c r="AW15" s="180"/>
      <c r="AX15" s="180"/>
      <c r="AY15" s="180"/>
      <c r="AZ15" s="180"/>
      <c r="BA15" s="180"/>
      <c r="BB15" s="180"/>
      <c r="BC15" s="180"/>
      <c r="BD15" s="180"/>
    </row>
    <row r="16" spans="1:56" ht="19.75" customHeight="1">
      <c r="A16" s="145"/>
      <c r="B16" s="145"/>
      <c r="C16" s="164"/>
      <c r="D16" s="144"/>
      <c r="E16" s="196"/>
      <c r="F16" s="197" t="s">
        <v>426</v>
      </c>
      <c r="G16" s="1163">
        <f>SUM(G7,G10:G15)+(COUNTIF(G11:G15,"①")*1)+(COUNTIF(G11:G15,"②")*2)+(COUNTIF(G11:G15,"③")*3)</f>
        <v>0</v>
      </c>
      <c r="H16" s="1163">
        <f>SUM(H7,H10:H15)+(COUNTIF(H11:H15,"①")*1)+(COUNTIF(H11:H15,"②")*2)+(COUNTIF(H11:H15,"③")*3)</f>
        <v>0</v>
      </c>
      <c r="I16" s="1163">
        <f t="shared" ref="I16:R16" si="9">SUM(I7,I10:I15)+(COUNTIF(I11:I15,"①")*1)+(COUNTIF(I11:I15,"②")*2)+(COUNTIF(I11:I15,"③")*3)</f>
        <v>0</v>
      </c>
      <c r="J16" s="1163">
        <f t="shared" si="9"/>
        <v>0</v>
      </c>
      <c r="K16" s="1163">
        <f t="shared" si="9"/>
        <v>0</v>
      </c>
      <c r="L16" s="1163">
        <f t="shared" si="9"/>
        <v>0</v>
      </c>
      <c r="M16" s="1163">
        <f t="shared" si="9"/>
        <v>0</v>
      </c>
      <c r="N16" s="1163">
        <f t="shared" si="9"/>
        <v>0</v>
      </c>
      <c r="O16" s="1163">
        <f t="shared" si="9"/>
        <v>0</v>
      </c>
      <c r="P16" s="1163">
        <f t="shared" si="9"/>
        <v>0</v>
      </c>
      <c r="Q16" s="1163">
        <f t="shared" si="9"/>
        <v>0</v>
      </c>
      <c r="R16" s="1164">
        <f t="shared" si="9"/>
        <v>0</v>
      </c>
      <c r="S16" s="831"/>
      <c r="T16" s="198"/>
      <c r="U16" s="198"/>
      <c r="V16" s="198"/>
      <c r="W16" s="199"/>
      <c r="X16" s="200"/>
      <c r="Y16" s="258"/>
      <c r="Z16" s="258"/>
      <c r="AA16" s="258"/>
      <c r="AB16" s="258"/>
      <c r="AC16" s="258"/>
      <c r="AD16" s="170"/>
      <c r="AE16" s="177" t="s">
        <v>423</v>
      </c>
      <c r="AF16" s="211" t="s">
        <v>423</v>
      </c>
      <c r="AG16" s="178" t="s">
        <v>407</v>
      </c>
      <c r="AH16" s="178"/>
      <c r="AI16" s="849" t="s">
        <v>424</v>
      </c>
      <c r="AJ16" s="186"/>
      <c r="AK16" s="186"/>
      <c r="AL16" s="133"/>
      <c r="AM16" s="190">
        <v>1</v>
      </c>
      <c r="AN16" s="193" t="s">
        <v>425</v>
      </c>
      <c r="AO16" s="194">
        <v>0</v>
      </c>
      <c r="AP16" s="195">
        <v>1</v>
      </c>
      <c r="AQ16" s="194">
        <v>0</v>
      </c>
      <c r="AR16" s="195">
        <v>0</v>
      </c>
      <c r="AS16" s="195">
        <v>0</v>
      </c>
      <c r="AT16" s="183"/>
      <c r="AU16" s="180"/>
      <c r="AV16" s="180"/>
      <c r="AW16" s="180"/>
      <c r="AX16" s="180"/>
      <c r="AY16" s="180"/>
      <c r="AZ16" s="180"/>
      <c r="BA16" s="180"/>
      <c r="BB16" s="180"/>
      <c r="BC16" s="180"/>
      <c r="BD16" s="180"/>
    </row>
    <row r="17" spans="1:85" ht="22.25" customHeight="1">
      <c r="B17" s="147"/>
      <c r="C17" s="144"/>
      <c r="D17" s="1612" t="s">
        <v>1172</v>
      </c>
      <c r="E17" s="1612"/>
      <c r="F17" s="1612"/>
      <c r="G17" s="1162">
        <f>BV18</f>
        <v>0</v>
      </c>
      <c r="H17" s="1177">
        <f>BW18</f>
        <v>0</v>
      </c>
      <c r="I17" s="1177">
        <f t="shared" ref="I17:R17" si="10">BX18</f>
        <v>0</v>
      </c>
      <c r="J17" s="1177">
        <f t="shared" si="10"/>
        <v>0</v>
      </c>
      <c r="K17" s="1177">
        <f t="shared" si="10"/>
        <v>0</v>
      </c>
      <c r="L17" s="1177">
        <f t="shared" si="10"/>
        <v>0</v>
      </c>
      <c r="M17" s="1177">
        <f t="shared" si="10"/>
        <v>0</v>
      </c>
      <c r="N17" s="1177">
        <f t="shared" si="10"/>
        <v>0</v>
      </c>
      <c r="O17" s="1177">
        <f t="shared" si="10"/>
        <v>0</v>
      </c>
      <c r="P17" s="1177">
        <f t="shared" si="10"/>
        <v>0</v>
      </c>
      <c r="Q17" s="1177">
        <f t="shared" si="10"/>
        <v>0</v>
      </c>
      <c r="R17" s="1177">
        <f t="shared" si="10"/>
        <v>0</v>
      </c>
      <c r="S17" s="198"/>
      <c r="T17" s="198"/>
      <c r="U17" s="198"/>
      <c r="V17" s="198"/>
      <c r="W17" s="198"/>
      <c r="X17" s="200"/>
      <c r="Y17" s="200"/>
      <c r="Z17" s="200"/>
      <c r="AA17" s="200"/>
      <c r="AB17" s="200"/>
      <c r="AC17" s="133"/>
      <c r="AD17" s="133"/>
      <c r="AE17" s="177" t="s">
        <v>427</v>
      </c>
      <c r="AF17" s="178" t="s">
        <v>397</v>
      </c>
      <c r="AG17" s="178" t="s">
        <v>407</v>
      </c>
      <c r="AH17" s="849"/>
      <c r="AI17" s="849" t="s">
        <v>428</v>
      </c>
      <c r="AJ17" s="186"/>
      <c r="AK17" s="133"/>
      <c r="AL17" s="201"/>
      <c r="AM17" s="154"/>
      <c r="AN17" s="155"/>
      <c r="AO17" s="154"/>
      <c r="AP17" s="155"/>
      <c r="AQ17" s="155"/>
      <c r="AR17" s="133"/>
      <c r="AS17" s="133"/>
      <c r="AT17" s="133"/>
      <c r="AU17" s="133"/>
      <c r="AV17" s="133"/>
      <c r="AW17" s="133"/>
      <c r="AX17" s="133"/>
      <c r="AY17" s="133"/>
      <c r="AZ17" s="133"/>
      <c r="BA17" s="133"/>
      <c r="BB17" s="133"/>
    </row>
    <row r="18" spans="1:85" ht="55">
      <c r="B18" s="147"/>
      <c r="C18" s="147"/>
      <c r="D18" s="147"/>
      <c r="E18" s="147"/>
      <c r="G18" s="147" t="s">
        <v>1362</v>
      </c>
      <c r="H18" s="147"/>
      <c r="I18" s="147"/>
      <c r="J18" s="147"/>
      <c r="K18" s="147"/>
      <c r="L18" s="147"/>
      <c r="M18" s="147"/>
      <c r="N18" s="147"/>
      <c r="O18" s="147"/>
      <c r="P18" s="147"/>
      <c r="Q18" s="147"/>
      <c r="R18" s="147"/>
      <c r="S18" s="147"/>
      <c r="T18" s="147"/>
      <c r="U18" s="147"/>
      <c r="V18" s="198"/>
      <c r="X18" s="200"/>
      <c r="Y18" s="200"/>
      <c r="Z18" s="200"/>
      <c r="AA18" s="200"/>
      <c r="AB18" s="200"/>
      <c r="AC18" s="133"/>
      <c r="AD18" s="133"/>
      <c r="AE18" s="177" t="s">
        <v>429</v>
      </c>
      <c r="AF18" s="178" t="s">
        <v>405</v>
      </c>
      <c r="AG18" s="178" t="s">
        <v>407</v>
      </c>
      <c r="AH18" s="849"/>
      <c r="AI18" s="849" t="s">
        <v>430</v>
      </c>
      <c r="AJ18" s="186"/>
      <c r="AK18" s="186"/>
      <c r="AL18" s="186"/>
      <c r="AM18" s="140" t="str">
        <f>AN6</f>
        <v>園長・施設長・管理者</v>
      </c>
      <c r="AN18" s="151"/>
      <c r="AO18" s="142" t="str">
        <f>AO3</f>
        <v>保育所</v>
      </c>
      <c r="AP18" s="142" t="str">
        <f>AP3</f>
        <v>認定こども園</v>
      </c>
      <c r="AQ18" s="142" t="str">
        <f>AQ3</f>
        <v>私立幼稚園</v>
      </c>
      <c r="AR18" s="142" t="str">
        <f>AR3</f>
        <v>小規模保育事業A</v>
      </c>
      <c r="AS18" s="142" t="str">
        <f>AS3</f>
        <v>事業所内保育事業（定員20人以上）</v>
      </c>
      <c r="AT18" s="133"/>
      <c r="AU18" s="133"/>
      <c r="AV18" s="133"/>
      <c r="AW18" s="133"/>
      <c r="AX18" s="133"/>
      <c r="AY18" s="133"/>
      <c r="AZ18" s="133"/>
      <c r="BA18" s="133"/>
      <c r="BB18" s="133"/>
      <c r="BC18" s="133"/>
      <c r="BD18" s="133"/>
      <c r="BH18" s="428" t="s">
        <v>1294</v>
      </c>
      <c r="BU18" s="1165" t="s">
        <v>1323</v>
      </c>
      <c r="BV18" s="1165">
        <f>SUM(BV20:BV84)</f>
        <v>0</v>
      </c>
      <c r="BW18" s="1165">
        <f>SUM(BW20:BW84)</f>
        <v>0</v>
      </c>
      <c r="BX18" s="1165">
        <f t="shared" ref="BX18:CG18" si="11">SUM(BX20:BX84)</f>
        <v>0</v>
      </c>
      <c r="BY18" s="1165">
        <f t="shared" si="11"/>
        <v>0</v>
      </c>
      <c r="BZ18" s="1165">
        <f t="shared" si="11"/>
        <v>0</v>
      </c>
      <c r="CA18" s="1165">
        <f t="shared" si="11"/>
        <v>0</v>
      </c>
      <c r="CB18" s="1165">
        <f t="shared" si="11"/>
        <v>0</v>
      </c>
      <c r="CC18" s="1165">
        <f t="shared" si="11"/>
        <v>0</v>
      </c>
      <c r="CD18" s="1165">
        <f t="shared" si="11"/>
        <v>0</v>
      </c>
      <c r="CE18" s="1165">
        <f t="shared" si="11"/>
        <v>0</v>
      </c>
      <c r="CF18" s="1165">
        <f t="shared" si="11"/>
        <v>0</v>
      </c>
      <c r="CG18" s="1165">
        <f t="shared" si="11"/>
        <v>0</v>
      </c>
    </row>
    <row r="19" spans="1:85" ht="69" customHeight="1">
      <c r="A19" s="1586" t="s">
        <v>470</v>
      </c>
      <c r="B19" s="1591" t="s">
        <v>435</v>
      </c>
      <c r="C19" s="1593" t="s">
        <v>399</v>
      </c>
      <c r="D19" s="1593" t="s">
        <v>228</v>
      </c>
      <c r="E19" s="1593" t="s">
        <v>436</v>
      </c>
      <c r="F19" s="1595" t="s">
        <v>437</v>
      </c>
      <c r="G19" s="1596"/>
      <c r="H19" s="1597"/>
      <c r="I19" s="1598" t="s">
        <v>438</v>
      </c>
      <c r="J19" s="1578" t="s">
        <v>736</v>
      </c>
      <c r="K19" s="1579"/>
      <c r="L19" s="1579"/>
      <c r="M19" s="1579"/>
      <c r="N19" s="1579"/>
      <c r="O19" s="1579"/>
      <c r="P19" s="1579"/>
      <c r="Q19" s="1579"/>
      <c r="R19" s="1579"/>
      <c r="S19" s="1579"/>
      <c r="T19" s="1579"/>
      <c r="U19" s="1580"/>
      <c r="V19" s="1584" t="s">
        <v>668</v>
      </c>
      <c r="W19" s="1585"/>
      <c r="X19" s="200"/>
      <c r="Y19" s="200"/>
      <c r="Z19" s="200"/>
      <c r="AA19" s="200"/>
      <c r="AB19" s="200"/>
      <c r="AC19" s="133"/>
      <c r="AD19" s="133"/>
      <c r="AE19" s="177" t="s">
        <v>431</v>
      </c>
      <c r="AF19" s="178" t="s">
        <v>409</v>
      </c>
      <c r="AG19" s="178" t="s">
        <v>407</v>
      </c>
      <c r="AH19" s="202"/>
      <c r="AI19" s="202" t="s">
        <v>432</v>
      </c>
      <c r="AJ19" s="186"/>
      <c r="AK19" s="186"/>
      <c r="AL19" s="186"/>
      <c r="AM19" s="190">
        <v>1</v>
      </c>
      <c r="AN19" s="193" t="s">
        <v>425</v>
      </c>
      <c r="AO19" s="195">
        <v>1</v>
      </c>
      <c r="AP19" s="195">
        <v>1</v>
      </c>
      <c r="AQ19" s="195">
        <v>1</v>
      </c>
      <c r="AR19" s="195">
        <v>1</v>
      </c>
      <c r="AS19" s="195">
        <v>1</v>
      </c>
      <c r="AT19" s="133"/>
      <c r="AU19" s="133"/>
      <c r="AV19" s="133"/>
      <c r="AW19" s="133"/>
      <c r="AX19" s="133"/>
      <c r="AY19" s="133"/>
      <c r="AZ19" s="133"/>
      <c r="BA19" s="133"/>
      <c r="BB19" s="133"/>
      <c r="BC19" s="133"/>
      <c r="BD19" s="133"/>
      <c r="BG19" s="428" t="s">
        <v>1363</v>
      </c>
      <c r="BH19" s="428" t="s">
        <v>1293</v>
      </c>
      <c r="BI19" s="428" t="s">
        <v>46</v>
      </c>
      <c r="BJ19" s="428" t="s">
        <v>47</v>
      </c>
      <c r="BK19" s="428" t="s">
        <v>48</v>
      </c>
      <c r="BL19" s="428" t="s">
        <v>49</v>
      </c>
      <c r="BM19" s="428" t="s">
        <v>50</v>
      </c>
      <c r="BN19" s="428" t="s">
        <v>68</v>
      </c>
      <c r="BO19" s="428" t="s">
        <v>69</v>
      </c>
      <c r="BP19" s="428" t="s">
        <v>70</v>
      </c>
      <c r="BQ19" s="428" t="s">
        <v>71</v>
      </c>
      <c r="BR19" s="428" t="s">
        <v>72</v>
      </c>
      <c r="BS19" s="428" t="s">
        <v>73</v>
      </c>
      <c r="BU19" s="1165"/>
      <c r="BV19" s="1165" t="s">
        <v>194</v>
      </c>
      <c r="BW19" s="1165" t="s">
        <v>46</v>
      </c>
      <c r="BX19" s="1165" t="s">
        <v>47</v>
      </c>
      <c r="BY19" s="1165" t="s">
        <v>48</v>
      </c>
      <c r="BZ19" s="1165" t="s">
        <v>49</v>
      </c>
      <c r="CA19" s="1165" t="s">
        <v>50</v>
      </c>
      <c r="CB19" s="1165" t="s">
        <v>68</v>
      </c>
      <c r="CC19" s="1165" t="s">
        <v>69</v>
      </c>
      <c r="CD19" s="1165" t="s">
        <v>70</v>
      </c>
      <c r="CE19" s="1165" t="s">
        <v>71</v>
      </c>
      <c r="CF19" s="1165" t="s">
        <v>72</v>
      </c>
      <c r="CG19" s="1165" t="s">
        <v>73</v>
      </c>
    </row>
    <row r="20" spans="1:85" ht="33.65" customHeight="1">
      <c r="A20" s="1587"/>
      <c r="B20" s="1592"/>
      <c r="C20" s="1594"/>
      <c r="D20" s="1594"/>
      <c r="E20" s="1594"/>
      <c r="F20" s="206" t="s">
        <v>442</v>
      </c>
      <c r="G20" s="207" t="s">
        <v>443</v>
      </c>
      <c r="H20" s="207" t="s">
        <v>444</v>
      </c>
      <c r="I20" s="1599"/>
      <c r="J20" s="163" t="s">
        <v>381</v>
      </c>
      <c r="K20" s="163" t="s">
        <v>382</v>
      </c>
      <c r="L20" s="163" t="s">
        <v>383</v>
      </c>
      <c r="M20" s="163" t="s">
        <v>384</v>
      </c>
      <c r="N20" s="163" t="s">
        <v>385</v>
      </c>
      <c r="O20" s="163" t="s">
        <v>386</v>
      </c>
      <c r="P20" s="163" t="s">
        <v>387</v>
      </c>
      <c r="Q20" s="163" t="s">
        <v>388</v>
      </c>
      <c r="R20" s="163" t="s">
        <v>389</v>
      </c>
      <c r="S20" s="163" t="s">
        <v>390</v>
      </c>
      <c r="T20" s="163" t="s">
        <v>391</v>
      </c>
      <c r="U20" s="163" t="s">
        <v>392</v>
      </c>
      <c r="V20" s="1585"/>
      <c r="W20" s="1585"/>
      <c r="X20" s="200"/>
      <c r="Y20" s="200"/>
      <c r="Z20" s="200"/>
      <c r="AA20" s="200"/>
      <c r="AB20" s="200"/>
      <c r="AC20" s="133"/>
      <c r="AD20" s="133"/>
      <c r="AE20" s="203" t="s">
        <v>487</v>
      </c>
      <c r="AF20" s="178" t="s">
        <v>422</v>
      </c>
      <c r="AG20" s="178" t="s">
        <v>407</v>
      </c>
      <c r="AH20" s="186"/>
      <c r="AI20" s="186"/>
      <c r="AJ20" s="186"/>
      <c r="AK20" s="186"/>
      <c r="AL20" s="186"/>
      <c r="AM20" s="133"/>
      <c r="AN20" s="204"/>
      <c r="AO20" s="133"/>
      <c r="AP20" s="133"/>
      <c r="AQ20" s="133"/>
      <c r="AR20" s="133"/>
      <c r="AS20" s="133"/>
      <c r="AT20" s="133"/>
      <c r="AU20" s="133"/>
      <c r="AV20" s="133"/>
      <c r="AW20" s="133"/>
      <c r="AX20" s="133"/>
      <c r="AY20" s="133"/>
      <c r="AZ20" s="133"/>
      <c r="BA20" s="133"/>
      <c r="BB20" s="133"/>
      <c r="BC20" s="133"/>
      <c r="BD20" s="133">
        <f t="shared" ref="BD20:BD51" si="12">D21</f>
        <v>0</v>
      </c>
      <c r="BE20" s="428" t="s">
        <v>1173</v>
      </c>
      <c r="BF20" s="166" t="str">
        <f t="shared" ref="BF20:BF51" si="13">IF(H21="","",ROUND(H21/$P$4,2))</f>
        <v/>
      </c>
      <c r="BG20" s="166">
        <f>IFERROR(IF(BF20&lt;1,BF20,ROUNDDOWN(BF20,0)),0)</f>
        <v>0</v>
      </c>
      <c r="BH20" s="1165" t="str">
        <f t="shared" ref="BH20:BH51" si="14">IF(J21="○",BG20," ")</f>
        <v xml:space="preserve"> </v>
      </c>
      <c r="BI20" s="1165" t="str">
        <f t="shared" ref="BI20:BI51" si="15">IF(K21="○",BG20," ")</f>
        <v xml:space="preserve"> </v>
      </c>
      <c r="BJ20" s="1165" t="str">
        <f t="shared" ref="BJ20:BJ51" si="16">IF(L21="○",BG20," ")</f>
        <v xml:space="preserve"> </v>
      </c>
      <c r="BK20" s="1165" t="str">
        <f t="shared" ref="BK20:BK51" si="17">IF(M21="○",BG20," ")</f>
        <v xml:space="preserve"> </v>
      </c>
      <c r="BL20" s="1165" t="str">
        <f t="shared" ref="BL20:BL51" si="18">IF(N21="○",BG20," ")</f>
        <v xml:space="preserve"> </v>
      </c>
      <c r="BM20" s="1165" t="str">
        <f t="shared" ref="BM20:BM51" si="19">IF(O21="○",BG20," ")</f>
        <v xml:space="preserve"> </v>
      </c>
      <c r="BN20" s="1165" t="str">
        <f t="shared" ref="BN20:BN51" si="20">IF(P21="○",BG20," ")</f>
        <v xml:space="preserve"> </v>
      </c>
      <c r="BO20" s="1165" t="str">
        <f t="shared" ref="BO20:BO51" si="21">IF(Q21="○",BG20," ")</f>
        <v xml:space="preserve"> </v>
      </c>
      <c r="BP20" s="1165" t="str">
        <f t="shared" ref="BP20:BP51" si="22">IF(R21="○",BG20," ")</f>
        <v xml:space="preserve"> </v>
      </c>
      <c r="BQ20" s="1165" t="str">
        <f t="shared" ref="BQ20:BQ51" si="23">IF(S21="○",BG20," ")</f>
        <v xml:space="preserve"> </v>
      </c>
      <c r="BR20" s="1165" t="str">
        <f t="shared" ref="BR20:BR51" si="24">IF(T21="○",BG20," ")</f>
        <v xml:space="preserve"> </v>
      </c>
      <c r="BS20" s="1165" t="str">
        <f t="shared" ref="BS20:BS51" si="25">IF(U21="○",BG20," ")</f>
        <v xml:space="preserve"> </v>
      </c>
      <c r="BU20" s="1165">
        <v>1</v>
      </c>
      <c r="BV20" s="1176">
        <f>IF(ROUNDDOWN(SUMIF($BD$20:$BD$139,BU20,$BH$20:$BH$139),0)&gt;=2,1,(ROUNDDOWN(SUMIF($BD$20:$BD$139,BU20,$BH$20:$BH$139),0)))</f>
        <v>0</v>
      </c>
      <c r="BW20" s="1176">
        <f>IF(ROUNDDOWN(SUMIF($BD$20:$BD$139,BU20,$BI$20:$BI$139),0)&gt;=2,1,(ROUNDDOWN(SUMIF($BD$20:$BD$139,BU20,$BI$20:$BI$139),0)))</f>
        <v>0</v>
      </c>
      <c r="BX20" s="1176">
        <f>IF(ROUNDDOWN(SUMIF($BD$20:$BD$139,BU20,$BJ$20:$BJ$139),0)&gt;=2,1,(ROUNDDOWN(SUMIF($BD$20:$BD$139,BU20,$BJ$20:$BJ$139),0)))</f>
        <v>0</v>
      </c>
      <c r="BY20" s="1176">
        <f>IF(ROUNDDOWN(SUMIF($BD$20:$BD$139,BU20,$BK$20:$BK$139),0)&gt;=2,1,(ROUNDDOWN(SUMIF($BD$20:$BD$139,BU20,$BK$20:$BK$139),0)))</f>
        <v>0</v>
      </c>
      <c r="BZ20" s="1176">
        <f>IF(ROUNDDOWN(SUMIF($BD$20:$BD$139,BU20,$BL$20:$BL$139),0)&gt;=2,1,(ROUNDDOWN(SUMIF($BD$20:$BD$139,BU20,$BL$20:$BL$139),0)))</f>
        <v>0</v>
      </c>
      <c r="CA20" s="1176">
        <f>IF(ROUNDDOWN(SUMIF($BD$20:$BD$139,BU20,$BM$20:$BM$139),0)&gt;=2,1,(ROUNDDOWN(SUMIF($BD$20:$BD$139,BU20,$BM$20:$BM$139),0)))</f>
        <v>0</v>
      </c>
      <c r="CB20" s="1176">
        <f>IF(ROUNDDOWN(SUMIF($BD$20:$BD$139,BU20,$BN$20:$BN$139),0)&gt;=2,1,(ROUNDDOWN(SUMIF($BD$20:$BD$139,BU20,$BN$20:$BN$139),0)))</f>
        <v>0</v>
      </c>
      <c r="CC20" s="1176">
        <f>IF(ROUNDDOWN(SUMIF($BD$20:$BD$139,BU20,$BO$20:$BO$139),0)&gt;=2,1,(ROUNDDOWN(SUMIF($BD$20:$BD$139,BU20,$BO$20:$BO$139),0)))</f>
        <v>0</v>
      </c>
      <c r="CD20" s="1176">
        <f>IF(ROUNDDOWN(SUMIF($BD$20:$BD$139,BU20,$BP$20:$BP$139),0)&gt;=2,1,(ROUNDDOWN(SUMIF($BD$20:$BD$139,BU20,$BP$20:$BP$139),0)))</f>
        <v>0</v>
      </c>
      <c r="CE20" s="1176">
        <f>IF(ROUNDDOWN(SUMIF($BD$20:$BD$139,BU20,$BQ$20:$BQ$139),0)&gt;=2,1,(ROUNDDOWN(SUMIF($BD$20:$BD$139,BU20,$BQ$20:$BQ$139),0)))</f>
        <v>0</v>
      </c>
      <c r="CF20" s="1176">
        <f>IF(ROUNDDOWN(SUMIF($BD$20:$BD$139,BU20,$BR$20:$BR$139),0)&gt;=2,1,(ROUNDDOWN(SUMIF($BD$20:$BD$139,BU20,$BR$20:$BR$139),0)))</f>
        <v>0</v>
      </c>
      <c r="CG20" s="1176">
        <f>IF(ROUNDDOWN(SUMIF($BD$20:$BD$139,BU20,$BS$20:$BS$139),0)&gt;=2,1,(ROUNDDOWN(SUMIF($BD$20:$BD$139,BU20,$BS$20:$BS$139),0)))</f>
        <v>0</v>
      </c>
    </row>
    <row r="21" spans="1:85" ht="26" customHeight="1">
      <c r="A21" s="205">
        <v>1</v>
      </c>
      <c r="B21" s="922"/>
      <c r="C21" s="922"/>
      <c r="D21" s="923"/>
      <c r="E21" s="924"/>
      <c r="F21" s="924"/>
      <c r="G21" s="924"/>
      <c r="H21" s="1178" t="str">
        <f t="shared" ref="H21:H72" si="26">IF(G21=0,"",F21*G21)</f>
        <v/>
      </c>
      <c r="I21" s="1178" t="str">
        <f t="shared" ref="I21:I72" si="27">IF(H21="","",ROUND(H21/$P$4,2))</f>
        <v/>
      </c>
      <c r="J21" s="927"/>
      <c r="K21" s="927"/>
      <c r="L21" s="927"/>
      <c r="M21" s="927"/>
      <c r="N21" s="927"/>
      <c r="O21" s="927"/>
      <c r="P21" s="1179"/>
      <c r="Q21" s="1179"/>
      <c r="R21" s="1179"/>
      <c r="S21" s="1179"/>
      <c r="T21" s="1179"/>
      <c r="U21" s="1179"/>
      <c r="V21" s="1572"/>
      <c r="W21" s="1572"/>
      <c r="X21" s="200"/>
      <c r="Y21" s="200"/>
      <c r="Z21" s="200"/>
      <c r="AA21" s="200"/>
      <c r="AB21" s="200"/>
      <c r="AC21" s="133"/>
      <c r="AD21" s="133"/>
      <c r="AE21" s="203" t="s">
        <v>433</v>
      </c>
      <c r="AF21" s="178" t="s">
        <v>434</v>
      </c>
      <c r="AG21" s="178" t="s">
        <v>407</v>
      </c>
      <c r="AH21" s="186"/>
      <c r="AI21" s="186"/>
      <c r="AJ21" s="186"/>
      <c r="AK21" s="186"/>
      <c r="AL21" s="186"/>
      <c r="AM21" s="140" t="str">
        <f>AN7</f>
        <v>休けい</v>
      </c>
      <c r="AN21" s="187"/>
      <c r="AO21" s="142" t="str">
        <f>AO3</f>
        <v>保育所</v>
      </c>
      <c r="AP21" s="142" t="str">
        <f>AP3</f>
        <v>認定こども園</v>
      </c>
      <c r="AQ21" s="142" t="str">
        <f>AQ3</f>
        <v>私立幼稚園</v>
      </c>
      <c r="AR21" s="142" t="str">
        <f>AR3</f>
        <v>小規模保育事業A</v>
      </c>
      <c r="AS21" s="142" t="str">
        <f>AS3</f>
        <v>事業所内保育事業（定員20人以上）</v>
      </c>
      <c r="AT21" s="133"/>
      <c r="AU21" s="133"/>
      <c r="AV21" s="133"/>
      <c r="AW21" s="133"/>
      <c r="AX21" s="133"/>
      <c r="AY21" s="133"/>
      <c r="AZ21" s="133"/>
      <c r="BA21" s="133"/>
      <c r="BB21" s="133"/>
      <c r="BC21" s="133"/>
      <c r="BD21" s="133">
        <f>D22</f>
        <v>0</v>
      </c>
      <c r="BE21" s="428" t="s">
        <v>1174</v>
      </c>
      <c r="BF21" s="166" t="str">
        <f t="shared" si="13"/>
        <v/>
      </c>
      <c r="BG21" s="166">
        <f t="shared" ref="BG21:BG84" si="28">IFERROR(IF(BF21&lt;1,BF21,ROUNDDOWN(BF21,0)),0)</f>
        <v>0</v>
      </c>
      <c r="BH21" s="1165" t="str">
        <f t="shared" si="14"/>
        <v xml:space="preserve"> </v>
      </c>
      <c r="BI21" s="1165" t="str">
        <f t="shared" si="15"/>
        <v xml:space="preserve"> </v>
      </c>
      <c r="BJ21" s="1165" t="str">
        <f t="shared" si="16"/>
        <v xml:space="preserve"> </v>
      </c>
      <c r="BK21" s="1165" t="str">
        <f t="shared" si="17"/>
        <v xml:space="preserve"> </v>
      </c>
      <c r="BL21" s="1165" t="str">
        <f t="shared" si="18"/>
        <v xml:space="preserve"> </v>
      </c>
      <c r="BM21" s="1165" t="str">
        <f t="shared" si="19"/>
        <v xml:space="preserve"> </v>
      </c>
      <c r="BN21" s="1165" t="str">
        <f t="shared" si="20"/>
        <v xml:space="preserve"> </v>
      </c>
      <c r="BO21" s="1165" t="str">
        <f t="shared" si="21"/>
        <v xml:space="preserve"> </v>
      </c>
      <c r="BP21" s="1165" t="str">
        <f t="shared" si="22"/>
        <v xml:space="preserve"> </v>
      </c>
      <c r="BQ21" s="1165" t="str">
        <f t="shared" si="23"/>
        <v xml:space="preserve"> </v>
      </c>
      <c r="BR21" s="1165" t="str">
        <f t="shared" si="24"/>
        <v xml:space="preserve"> </v>
      </c>
      <c r="BS21" s="1165" t="str">
        <f t="shared" si="25"/>
        <v xml:space="preserve"> </v>
      </c>
      <c r="BU21" s="1165">
        <v>2</v>
      </c>
      <c r="BV21" s="1176">
        <f t="shared" ref="BV21:BV84" si="29">IF(ROUNDDOWN(SUMIF($BD$20:$BD$139,BU21,$BH$20:$BH$139),0)&gt;=2,1,(ROUNDDOWN(SUMIF($BD$20:$BD$139,BU21,$BH$20:$BH$139),0)))</f>
        <v>0</v>
      </c>
      <c r="BW21" s="1176">
        <f t="shared" ref="BW21:BW84" si="30">IF(ROUNDDOWN(SUMIF($BD$20:$BD$139,BU21,$BI$20:$BI$139),0)&gt;=2,1,(ROUNDDOWN(SUMIF($BD$20:$BD$139,BU21,$BI$20:$BI$139),0)))</f>
        <v>0</v>
      </c>
      <c r="BX21" s="1176">
        <f t="shared" ref="BX21:BX84" si="31">IF(ROUNDDOWN(SUMIF($BD$20:$BD$139,BU21,$BJ$20:$BJ$139),0)&gt;=2,1,(ROUNDDOWN(SUMIF($BD$20:$BD$139,BU21,$BJ$20:$BJ$139),0)))</f>
        <v>0</v>
      </c>
      <c r="BY21" s="1176">
        <f t="shared" ref="BY21:BY84" si="32">IF(ROUNDDOWN(SUMIF($BD$20:$BD$139,BU21,$BK$20:$BK$139),0)&gt;=2,1,(ROUNDDOWN(SUMIF($BD$20:$BD$139,BU21,$BK$20:$BK$139),0)))</f>
        <v>0</v>
      </c>
      <c r="BZ21" s="1176">
        <f t="shared" ref="BZ21:BZ84" si="33">IF(ROUNDDOWN(SUMIF($BD$20:$BD$139,BU21,$BL$20:$BL$139),0)&gt;=2,1,(ROUNDDOWN(SUMIF($BD$20:$BD$139,BU21,$BL$20:$BL$139),0)))</f>
        <v>0</v>
      </c>
      <c r="CA21" s="1176">
        <f t="shared" ref="CA21:CA84" si="34">IF(ROUNDDOWN(SUMIF($BD$20:$BD$139,BU21,$BM$20:$BM$139),0)&gt;=2,1,(ROUNDDOWN(SUMIF($BD$20:$BD$139,BU21,$BM$20:$BM$139),0)))</f>
        <v>0</v>
      </c>
      <c r="CB21" s="1176">
        <f t="shared" ref="CB21:CB84" si="35">IF(ROUNDDOWN(SUMIF($BD$20:$BD$139,BU21,$BN$20:$BN$139),0)&gt;=2,1,(ROUNDDOWN(SUMIF($BD$20:$BD$139,BU21,$BN$20:$BN$139),0)))</f>
        <v>0</v>
      </c>
      <c r="CC21" s="1176">
        <f t="shared" ref="CC21:CC84" si="36">IF(ROUNDDOWN(SUMIF($BD$20:$BD$139,BU21,$BO$20:$BO$139),0)&gt;=2,1,(ROUNDDOWN(SUMIF($BD$20:$BD$139,BU21,$BO$20:$BO$139),0)))</f>
        <v>0</v>
      </c>
      <c r="CD21" s="1176">
        <f t="shared" ref="CD21:CD84" si="37">IF(ROUNDDOWN(SUMIF($BD$20:$BD$139,BU21,$BP$20:$BP$139),0)&gt;=2,1,(ROUNDDOWN(SUMIF($BD$20:$BD$139,BU21,$BP$20:$BP$139),0)))</f>
        <v>0</v>
      </c>
      <c r="CE21" s="1176">
        <f t="shared" ref="CE21:CE84" si="38">IF(ROUNDDOWN(SUMIF($BD$20:$BD$139,BU21,$BQ$20:$BQ$139),0)&gt;=2,1,(ROUNDDOWN(SUMIF($BD$20:$BD$139,BU21,$BQ$20:$BQ$139),0)))</f>
        <v>0</v>
      </c>
      <c r="CF21" s="1176">
        <f t="shared" ref="CF21:CF84" si="39">IF(ROUNDDOWN(SUMIF($BD$20:$BD$139,BU21,$BR$20:$BR$139),0)&gt;=2,1,(ROUNDDOWN(SUMIF($BD$20:$BD$139,BU21,$BR$20:$BR$139),0)))</f>
        <v>0</v>
      </c>
      <c r="CG21" s="1176">
        <f t="shared" ref="CG21:CG84" si="40">IF(ROUNDDOWN(SUMIF($BD$20:$BD$139,BU21,$BS$20:$BS$139),0)&gt;=2,1,(ROUNDDOWN(SUMIF($BD$20:$BD$139,BU21,$BS$20:$BS$139),0)))</f>
        <v>0</v>
      </c>
    </row>
    <row r="22" spans="1:85" ht="26" customHeight="1">
      <c r="A22" s="205">
        <v>2</v>
      </c>
      <c r="B22" s="922"/>
      <c r="C22" s="922"/>
      <c r="D22" s="923"/>
      <c r="E22" s="924"/>
      <c r="F22" s="924"/>
      <c r="G22" s="924"/>
      <c r="H22" s="1178" t="str">
        <f t="shared" si="26"/>
        <v/>
      </c>
      <c r="I22" s="1178" t="str">
        <f t="shared" si="27"/>
        <v/>
      </c>
      <c r="J22" s="927"/>
      <c r="K22" s="927"/>
      <c r="L22" s="927"/>
      <c r="M22" s="927"/>
      <c r="N22" s="927"/>
      <c r="O22" s="927"/>
      <c r="P22" s="1179"/>
      <c r="Q22" s="1179"/>
      <c r="R22" s="1179"/>
      <c r="S22" s="1179"/>
      <c r="T22" s="1179"/>
      <c r="U22" s="1179"/>
      <c r="V22" s="1571"/>
      <c r="W22" s="1571"/>
      <c r="X22" s="200"/>
      <c r="Y22" s="200"/>
      <c r="Z22" s="200"/>
      <c r="AA22" s="200"/>
      <c r="AB22" s="200"/>
      <c r="AC22" s="133"/>
      <c r="AD22" s="133"/>
      <c r="AE22" s="177" t="s">
        <v>374</v>
      </c>
      <c r="AF22" s="178" t="s">
        <v>440</v>
      </c>
      <c r="AG22" s="178" t="s">
        <v>407</v>
      </c>
      <c r="AH22" s="186"/>
      <c r="AI22" s="186"/>
      <c r="AJ22" s="186"/>
      <c r="AK22" s="186"/>
      <c r="AL22" s="186"/>
      <c r="AM22" s="190">
        <v>1</v>
      </c>
      <c r="AN22" s="193" t="s">
        <v>441</v>
      </c>
      <c r="AO22" s="205">
        <v>1</v>
      </c>
      <c r="AP22" s="205">
        <v>1</v>
      </c>
      <c r="AQ22" s="205">
        <v>0</v>
      </c>
      <c r="AR22" s="205">
        <v>1</v>
      </c>
      <c r="AS22" s="205">
        <v>0</v>
      </c>
      <c r="AT22" s="133"/>
      <c r="AU22" s="133"/>
      <c r="AV22" s="133"/>
      <c r="AW22" s="133"/>
      <c r="AX22" s="133"/>
      <c r="AY22" s="133"/>
      <c r="AZ22" s="133"/>
      <c r="BA22" s="133"/>
      <c r="BB22" s="133"/>
      <c r="BC22" s="133"/>
      <c r="BD22" s="133">
        <f t="shared" si="12"/>
        <v>0</v>
      </c>
      <c r="BE22" s="428" t="s">
        <v>1175</v>
      </c>
      <c r="BF22" s="166" t="str">
        <f t="shared" si="13"/>
        <v/>
      </c>
      <c r="BG22" s="166">
        <f t="shared" si="28"/>
        <v>0</v>
      </c>
      <c r="BH22" s="1165" t="str">
        <f t="shared" si="14"/>
        <v xml:space="preserve"> </v>
      </c>
      <c r="BI22" s="1165" t="str">
        <f t="shared" si="15"/>
        <v xml:space="preserve"> </v>
      </c>
      <c r="BJ22" s="1165" t="str">
        <f t="shared" si="16"/>
        <v xml:space="preserve"> </v>
      </c>
      <c r="BK22" s="1165" t="str">
        <f t="shared" si="17"/>
        <v xml:space="preserve"> </v>
      </c>
      <c r="BL22" s="1165" t="str">
        <f t="shared" si="18"/>
        <v xml:space="preserve"> </v>
      </c>
      <c r="BM22" s="1165" t="str">
        <f t="shared" si="19"/>
        <v xml:space="preserve"> </v>
      </c>
      <c r="BN22" s="1165" t="str">
        <f t="shared" si="20"/>
        <v xml:space="preserve"> </v>
      </c>
      <c r="BO22" s="1165" t="str">
        <f t="shared" si="21"/>
        <v xml:space="preserve"> </v>
      </c>
      <c r="BP22" s="1165" t="str">
        <f t="shared" si="22"/>
        <v xml:space="preserve"> </v>
      </c>
      <c r="BQ22" s="1165" t="str">
        <f t="shared" si="23"/>
        <v xml:space="preserve"> </v>
      </c>
      <c r="BR22" s="1165" t="str">
        <f t="shared" si="24"/>
        <v xml:space="preserve"> </v>
      </c>
      <c r="BS22" s="1165" t="str">
        <f t="shared" si="25"/>
        <v xml:space="preserve"> </v>
      </c>
      <c r="BU22" s="1165">
        <v>3</v>
      </c>
      <c r="BV22" s="1176">
        <f t="shared" si="29"/>
        <v>0</v>
      </c>
      <c r="BW22" s="1176">
        <f t="shared" si="30"/>
        <v>0</v>
      </c>
      <c r="BX22" s="1176">
        <f t="shared" si="31"/>
        <v>0</v>
      </c>
      <c r="BY22" s="1176">
        <f t="shared" si="32"/>
        <v>0</v>
      </c>
      <c r="BZ22" s="1176">
        <f t="shared" si="33"/>
        <v>0</v>
      </c>
      <c r="CA22" s="1176">
        <f t="shared" si="34"/>
        <v>0</v>
      </c>
      <c r="CB22" s="1176">
        <f t="shared" si="35"/>
        <v>0</v>
      </c>
      <c r="CC22" s="1176">
        <f t="shared" si="36"/>
        <v>0</v>
      </c>
      <c r="CD22" s="1176">
        <f t="shared" si="37"/>
        <v>0</v>
      </c>
      <c r="CE22" s="1176">
        <f t="shared" si="38"/>
        <v>0</v>
      </c>
      <c r="CF22" s="1176">
        <f t="shared" si="39"/>
        <v>0</v>
      </c>
      <c r="CG22" s="1176">
        <f t="shared" si="40"/>
        <v>0</v>
      </c>
    </row>
    <row r="23" spans="1:85" ht="26" customHeight="1">
      <c r="A23" s="205">
        <v>3</v>
      </c>
      <c r="B23" s="922"/>
      <c r="C23" s="922"/>
      <c r="D23" s="923"/>
      <c r="E23" s="924"/>
      <c r="F23" s="924"/>
      <c r="G23" s="924"/>
      <c r="H23" s="1178" t="str">
        <f t="shared" si="26"/>
        <v/>
      </c>
      <c r="I23" s="1178" t="str">
        <f t="shared" si="27"/>
        <v/>
      </c>
      <c r="J23" s="927"/>
      <c r="K23" s="927"/>
      <c r="L23" s="927"/>
      <c r="M23" s="927"/>
      <c r="N23" s="927"/>
      <c r="O23" s="927"/>
      <c r="P23" s="1179"/>
      <c r="Q23" s="1179"/>
      <c r="R23" s="1179"/>
      <c r="S23" s="1179"/>
      <c r="T23" s="1179"/>
      <c r="U23" s="1179"/>
      <c r="V23" s="1571"/>
      <c r="W23" s="1571"/>
      <c r="X23" s="200"/>
      <c r="Y23" s="200"/>
      <c r="Z23" s="200"/>
      <c r="AA23" s="200"/>
      <c r="AB23" s="200"/>
      <c r="AC23" s="133"/>
      <c r="AD23" s="133"/>
      <c r="AE23" s="177" t="s">
        <v>412</v>
      </c>
      <c r="AF23" s="211" t="s">
        <v>445</v>
      </c>
      <c r="AG23" s="178" t="s">
        <v>407</v>
      </c>
      <c r="AH23" s="186"/>
      <c r="AI23" s="186"/>
      <c r="AJ23" s="186"/>
      <c r="AK23" s="186"/>
      <c r="AL23" s="186"/>
      <c r="AM23" s="190">
        <v>20</v>
      </c>
      <c r="AN23" s="193" t="s">
        <v>446</v>
      </c>
      <c r="AO23" s="205">
        <v>1</v>
      </c>
      <c r="AP23" s="205">
        <v>1</v>
      </c>
      <c r="AQ23" s="205">
        <v>0</v>
      </c>
      <c r="AR23" s="205">
        <v>0</v>
      </c>
      <c r="AS23" s="205">
        <v>1</v>
      </c>
      <c r="AT23" s="133"/>
      <c r="AU23" s="133"/>
      <c r="AV23" s="133"/>
      <c r="AW23" s="133"/>
      <c r="AX23" s="133"/>
      <c r="AY23" s="133"/>
      <c r="AZ23" s="133"/>
      <c r="BA23" s="133"/>
      <c r="BB23" s="133"/>
      <c r="BC23" s="133"/>
      <c r="BD23" s="133">
        <f t="shared" si="12"/>
        <v>0</v>
      </c>
      <c r="BE23" s="428" t="s">
        <v>1176</v>
      </c>
      <c r="BF23" s="166" t="str">
        <f t="shared" si="13"/>
        <v/>
      </c>
      <c r="BG23" s="166">
        <f t="shared" si="28"/>
        <v>0</v>
      </c>
      <c r="BH23" s="1165" t="str">
        <f t="shared" si="14"/>
        <v xml:space="preserve"> </v>
      </c>
      <c r="BI23" s="1165" t="str">
        <f t="shared" si="15"/>
        <v xml:space="preserve"> </v>
      </c>
      <c r="BJ23" s="1165" t="str">
        <f t="shared" si="16"/>
        <v xml:space="preserve"> </v>
      </c>
      <c r="BK23" s="1165" t="str">
        <f t="shared" si="17"/>
        <v xml:space="preserve"> </v>
      </c>
      <c r="BL23" s="1165" t="str">
        <f t="shared" si="18"/>
        <v xml:space="preserve"> </v>
      </c>
      <c r="BM23" s="1165" t="str">
        <f t="shared" si="19"/>
        <v xml:space="preserve"> </v>
      </c>
      <c r="BN23" s="1165" t="str">
        <f t="shared" si="20"/>
        <v xml:space="preserve"> </v>
      </c>
      <c r="BO23" s="1165" t="str">
        <f t="shared" si="21"/>
        <v xml:space="preserve"> </v>
      </c>
      <c r="BP23" s="1165" t="str">
        <f t="shared" si="22"/>
        <v xml:space="preserve"> </v>
      </c>
      <c r="BQ23" s="1165" t="str">
        <f t="shared" si="23"/>
        <v xml:space="preserve"> </v>
      </c>
      <c r="BR23" s="1165" t="str">
        <f t="shared" si="24"/>
        <v xml:space="preserve"> </v>
      </c>
      <c r="BS23" s="1165" t="str">
        <f t="shared" si="25"/>
        <v xml:space="preserve"> </v>
      </c>
      <c r="BU23" s="1165">
        <v>4</v>
      </c>
      <c r="BV23" s="1176">
        <f t="shared" si="29"/>
        <v>0</v>
      </c>
      <c r="BW23" s="1176">
        <f t="shared" si="30"/>
        <v>0</v>
      </c>
      <c r="BX23" s="1176">
        <f t="shared" si="31"/>
        <v>0</v>
      </c>
      <c r="BY23" s="1176">
        <f t="shared" si="32"/>
        <v>0</v>
      </c>
      <c r="BZ23" s="1176">
        <f t="shared" si="33"/>
        <v>0</v>
      </c>
      <c r="CA23" s="1176">
        <f t="shared" si="34"/>
        <v>0</v>
      </c>
      <c r="CB23" s="1176">
        <f t="shared" si="35"/>
        <v>0</v>
      </c>
      <c r="CC23" s="1176">
        <f t="shared" si="36"/>
        <v>0</v>
      </c>
      <c r="CD23" s="1176">
        <f t="shared" si="37"/>
        <v>0</v>
      </c>
      <c r="CE23" s="1176">
        <f t="shared" si="38"/>
        <v>0</v>
      </c>
      <c r="CF23" s="1176">
        <f t="shared" si="39"/>
        <v>0</v>
      </c>
      <c r="CG23" s="1176">
        <f t="shared" si="40"/>
        <v>0</v>
      </c>
    </row>
    <row r="24" spans="1:85" ht="26" customHeight="1">
      <c r="A24" s="205">
        <v>4</v>
      </c>
      <c r="B24" s="922"/>
      <c r="C24" s="922"/>
      <c r="D24" s="923"/>
      <c r="E24" s="924"/>
      <c r="F24" s="924"/>
      <c r="G24" s="924"/>
      <c r="H24" s="1178" t="str">
        <f t="shared" si="26"/>
        <v/>
      </c>
      <c r="I24" s="1178" t="str">
        <f t="shared" si="27"/>
        <v/>
      </c>
      <c r="J24" s="927"/>
      <c r="K24" s="927"/>
      <c r="L24" s="927"/>
      <c r="M24" s="927"/>
      <c r="N24" s="927"/>
      <c r="O24" s="927"/>
      <c r="P24" s="1179"/>
      <c r="Q24" s="1179"/>
      <c r="R24" s="1179"/>
      <c r="S24" s="1179"/>
      <c r="T24" s="1179"/>
      <c r="U24" s="1179"/>
      <c r="V24" s="1571"/>
      <c r="W24" s="1571"/>
      <c r="X24" s="200"/>
      <c r="Y24" s="200"/>
      <c r="Z24" s="200"/>
      <c r="AA24" s="200"/>
      <c r="AB24" s="200"/>
      <c r="AC24" s="133"/>
      <c r="AD24" s="133"/>
      <c r="AE24" s="177" t="s">
        <v>447</v>
      </c>
      <c r="AF24" s="211" t="s">
        <v>448</v>
      </c>
      <c r="AG24" s="178" t="s">
        <v>407</v>
      </c>
      <c r="AH24" s="186"/>
      <c r="AI24" s="186"/>
      <c r="AJ24" s="186"/>
      <c r="AK24" s="186"/>
      <c r="AL24" s="186"/>
      <c r="AM24" s="190">
        <v>91</v>
      </c>
      <c r="AN24" s="214" t="s">
        <v>425</v>
      </c>
      <c r="AO24" s="215">
        <v>0</v>
      </c>
      <c r="AP24" s="215">
        <v>0</v>
      </c>
      <c r="AQ24" s="215">
        <v>0</v>
      </c>
      <c r="AR24" s="215">
        <v>0</v>
      </c>
      <c r="AS24" s="215">
        <v>1</v>
      </c>
      <c r="AT24" s="133"/>
      <c r="AU24" s="136"/>
      <c r="AV24" s="136"/>
      <c r="AW24" s="136"/>
      <c r="AX24" s="136"/>
      <c r="AY24" s="136"/>
      <c r="AZ24" s="136"/>
      <c r="BA24" s="136"/>
      <c r="BB24" s="136"/>
      <c r="BC24" s="136"/>
      <c r="BD24" s="133">
        <f t="shared" si="12"/>
        <v>0</v>
      </c>
      <c r="BE24" s="428" t="s">
        <v>1177</v>
      </c>
      <c r="BF24" s="166" t="str">
        <f t="shared" si="13"/>
        <v/>
      </c>
      <c r="BG24" s="166">
        <f t="shared" si="28"/>
        <v>0</v>
      </c>
      <c r="BH24" s="1165" t="str">
        <f t="shared" si="14"/>
        <v xml:space="preserve"> </v>
      </c>
      <c r="BI24" s="1165" t="str">
        <f t="shared" si="15"/>
        <v xml:space="preserve"> </v>
      </c>
      <c r="BJ24" s="1165" t="str">
        <f t="shared" si="16"/>
        <v xml:space="preserve"> </v>
      </c>
      <c r="BK24" s="1165" t="str">
        <f t="shared" si="17"/>
        <v xml:space="preserve"> </v>
      </c>
      <c r="BL24" s="1165" t="str">
        <f t="shared" si="18"/>
        <v xml:space="preserve"> </v>
      </c>
      <c r="BM24" s="1165" t="str">
        <f t="shared" si="19"/>
        <v xml:space="preserve"> </v>
      </c>
      <c r="BN24" s="1165" t="str">
        <f t="shared" si="20"/>
        <v xml:space="preserve"> </v>
      </c>
      <c r="BO24" s="1165" t="str">
        <f t="shared" si="21"/>
        <v xml:space="preserve"> </v>
      </c>
      <c r="BP24" s="1165" t="str">
        <f t="shared" si="22"/>
        <v xml:space="preserve"> </v>
      </c>
      <c r="BQ24" s="1165" t="str">
        <f t="shared" si="23"/>
        <v xml:space="preserve"> </v>
      </c>
      <c r="BR24" s="1165" t="str">
        <f t="shared" si="24"/>
        <v xml:space="preserve"> </v>
      </c>
      <c r="BS24" s="1165" t="str">
        <f t="shared" si="25"/>
        <v xml:space="preserve"> </v>
      </c>
      <c r="BU24" s="1165">
        <v>5</v>
      </c>
      <c r="BV24" s="1176">
        <f t="shared" si="29"/>
        <v>0</v>
      </c>
      <c r="BW24" s="1176">
        <f t="shared" si="30"/>
        <v>0</v>
      </c>
      <c r="BX24" s="1176">
        <f t="shared" si="31"/>
        <v>0</v>
      </c>
      <c r="BY24" s="1176">
        <f t="shared" si="32"/>
        <v>0</v>
      </c>
      <c r="BZ24" s="1176">
        <f t="shared" si="33"/>
        <v>0</v>
      </c>
      <c r="CA24" s="1176">
        <f t="shared" si="34"/>
        <v>0</v>
      </c>
      <c r="CB24" s="1176">
        <f t="shared" si="35"/>
        <v>0</v>
      </c>
      <c r="CC24" s="1176">
        <f t="shared" si="36"/>
        <v>0</v>
      </c>
      <c r="CD24" s="1176">
        <f t="shared" si="37"/>
        <v>0</v>
      </c>
      <c r="CE24" s="1176">
        <f t="shared" si="38"/>
        <v>0</v>
      </c>
      <c r="CF24" s="1176">
        <f t="shared" si="39"/>
        <v>0</v>
      </c>
      <c r="CG24" s="1176">
        <f t="shared" si="40"/>
        <v>0</v>
      </c>
    </row>
    <row r="25" spans="1:85" ht="26" customHeight="1">
      <c r="A25" s="205">
        <v>5</v>
      </c>
      <c r="B25" s="922"/>
      <c r="C25" s="922"/>
      <c r="D25" s="923"/>
      <c r="E25" s="924"/>
      <c r="F25" s="924"/>
      <c r="G25" s="924"/>
      <c r="H25" s="1178" t="str">
        <f t="shared" si="26"/>
        <v/>
      </c>
      <c r="I25" s="1178" t="str">
        <f t="shared" si="27"/>
        <v/>
      </c>
      <c r="J25" s="927"/>
      <c r="K25" s="927"/>
      <c r="L25" s="927"/>
      <c r="M25" s="927"/>
      <c r="N25" s="927"/>
      <c r="O25" s="927"/>
      <c r="P25" s="1179"/>
      <c r="Q25" s="1179"/>
      <c r="R25" s="1179"/>
      <c r="S25" s="1179"/>
      <c r="T25" s="1179"/>
      <c r="U25" s="1179"/>
      <c r="V25" s="1571"/>
      <c r="W25" s="1571"/>
      <c r="X25" s="200"/>
      <c r="Y25" s="200"/>
      <c r="Z25" s="200"/>
      <c r="AA25" s="200"/>
      <c r="AB25" s="200"/>
      <c r="AC25" s="133"/>
      <c r="AD25" s="133"/>
      <c r="AE25" s="177" t="s">
        <v>449</v>
      </c>
      <c r="AF25" s="178" t="s">
        <v>750</v>
      </c>
      <c r="AG25" s="178" t="s">
        <v>407</v>
      </c>
      <c r="AH25" s="186"/>
      <c r="AI25" s="186"/>
      <c r="AJ25" s="186"/>
      <c r="AK25" s="186"/>
      <c r="AL25" s="186"/>
      <c r="AM25" s="133"/>
      <c r="AN25" s="133"/>
      <c r="AO25" s="133"/>
      <c r="AP25" s="133"/>
      <c r="AQ25" s="133"/>
      <c r="AR25" s="133"/>
      <c r="AS25" s="133"/>
      <c r="AT25" s="133"/>
      <c r="AU25" s="136"/>
      <c r="AV25" s="136"/>
      <c r="AW25" s="136"/>
      <c r="AX25" s="136"/>
      <c r="AY25" s="136"/>
      <c r="AZ25" s="136"/>
      <c r="BA25" s="136"/>
      <c r="BB25" s="136"/>
      <c r="BC25" s="136"/>
      <c r="BD25" s="133">
        <f t="shared" si="12"/>
        <v>0</v>
      </c>
      <c r="BE25" s="428" t="s">
        <v>1178</v>
      </c>
      <c r="BF25" s="166" t="str">
        <f t="shared" si="13"/>
        <v/>
      </c>
      <c r="BG25" s="166">
        <f t="shared" si="28"/>
        <v>0</v>
      </c>
      <c r="BH25" s="1165" t="str">
        <f t="shared" si="14"/>
        <v xml:space="preserve"> </v>
      </c>
      <c r="BI25" s="1165" t="str">
        <f t="shared" si="15"/>
        <v xml:space="preserve"> </v>
      </c>
      <c r="BJ25" s="1165" t="str">
        <f t="shared" si="16"/>
        <v xml:space="preserve"> </v>
      </c>
      <c r="BK25" s="1165" t="str">
        <f t="shared" si="17"/>
        <v xml:space="preserve"> </v>
      </c>
      <c r="BL25" s="1165" t="str">
        <f t="shared" si="18"/>
        <v xml:space="preserve"> </v>
      </c>
      <c r="BM25" s="1165" t="str">
        <f t="shared" si="19"/>
        <v xml:space="preserve"> </v>
      </c>
      <c r="BN25" s="1165" t="str">
        <f t="shared" si="20"/>
        <v xml:space="preserve"> </v>
      </c>
      <c r="BO25" s="1165" t="str">
        <f t="shared" si="21"/>
        <v xml:space="preserve"> </v>
      </c>
      <c r="BP25" s="1165" t="str">
        <f t="shared" si="22"/>
        <v xml:space="preserve"> </v>
      </c>
      <c r="BQ25" s="1165" t="str">
        <f t="shared" si="23"/>
        <v xml:space="preserve"> </v>
      </c>
      <c r="BR25" s="1165" t="str">
        <f t="shared" si="24"/>
        <v xml:space="preserve"> </v>
      </c>
      <c r="BS25" s="1165" t="str">
        <f t="shared" si="25"/>
        <v xml:space="preserve"> </v>
      </c>
      <c r="BU25" s="1165">
        <v>6</v>
      </c>
      <c r="BV25" s="1176">
        <f t="shared" si="29"/>
        <v>0</v>
      </c>
      <c r="BW25" s="1176">
        <f t="shared" si="30"/>
        <v>0</v>
      </c>
      <c r="BX25" s="1176">
        <f t="shared" si="31"/>
        <v>0</v>
      </c>
      <c r="BY25" s="1176">
        <f t="shared" si="32"/>
        <v>0</v>
      </c>
      <c r="BZ25" s="1176">
        <f t="shared" si="33"/>
        <v>0</v>
      </c>
      <c r="CA25" s="1176">
        <f t="shared" si="34"/>
        <v>0</v>
      </c>
      <c r="CB25" s="1176">
        <f t="shared" si="35"/>
        <v>0</v>
      </c>
      <c r="CC25" s="1176">
        <f t="shared" si="36"/>
        <v>0</v>
      </c>
      <c r="CD25" s="1176">
        <f t="shared" si="37"/>
        <v>0</v>
      </c>
      <c r="CE25" s="1176">
        <f t="shared" si="38"/>
        <v>0</v>
      </c>
      <c r="CF25" s="1176">
        <f t="shared" si="39"/>
        <v>0</v>
      </c>
      <c r="CG25" s="1176">
        <f t="shared" si="40"/>
        <v>0</v>
      </c>
    </row>
    <row r="26" spans="1:85" ht="26" customHeight="1">
      <c r="A26" s="205">
        <v>6</v>
      </c>
      <c r="B26" s="922"/>
      <c r="C26" s="922"/>
      <c r="D26" s="923"/>
      <c r="E26" s="924"/>
      <c r="F26" s="924"/>
      <c r="G26" s="924"/>
      <c r="H26" s="1178" t="str">
        <f t="shared" si="26"/>
        <v/>
      </c>
      <c r="I26" s="1178" t="str">
        <f t="shared" si="27"/>
        <v/>
      </c>
      <c r="J26" s="927"/>
      <c r="K26" s="927"/>
      <c r="L26" s="927"/>
      <c r="M26" s="927"/>
      <c r="N26" s="927"/>
      <c r="O26" s="927"/>
      <c r="P26" s="1179"/>
      <c r="Q26" s="1179"/>
      <c r="R26" s="1179"/>
      <c r="S26" s="1179"/>
      <c r="T26" s="1179"/>
      <c r="U26" s="1179"/>
      <c r="V26" s="1571"/>
      <c r="W26" s="1571"/>
      <c r="X26" s="200"/>
      <c r="Y26" s="200"/>
      <c r="Z26" s="200"/>
      <c r="AA26" s="200"/>
      <c r="AB26" s="200"/>
      <c r="AC26" s="133"/>
      <c r="AD26" s="133"/>
      <c r="AE26" s="177" t="s">
        <v>450</v>
      </c>
      <c r="AF26" s="211" t="s">
        <v>751</v>
      </c>
      <c r="AG26" s="178" t="s">
        <v>407</v>
      </c>
      <c r="AH26" s="186"/>
      <c r="AI26" s="186"/>
      <c r="AJ26" s="186"/>
      <c r="AK26" s="186"/>
      <c r="AL26" s="186"/>
      <c r="AM26" s="140" t="str">
        <f>AN8</f>
        <v>標準対応</v>
      </c>
      <c r="AN26" s="187"/>
      <c r="AO26" s="142" t="str">
        <f>AO3</f>
        <v>保育所</v>
      </c>
      <c r="AP26" s="142" t="str">
        <f>AP3</f>
        <v>認定こども園</v>
      </c>
      <c r="AQ26" s="142" t="str">
        <f>AQ3</f>
        <v>私立幼稚園</v>
      </c>
      <c r="AR26" s="142" t="str">
        <f>AR3</f>
        <v>小規模保育事業A</v>
      </c>
      <c r="AS26" s="142" t="str">
        <f>AS3</f>
        <v>事業所内保育事業（定員20人以上）</v>
      </c>
      <c r="AT26" s="133"/>
      <c r="AU26" s="136"/>
      <c r="AV26" s="136"/>
      <c r="AW26" s="136"/>
      <c r="AX26" s="136"/>
      <c r="AY26" s="136"/>
      <c r="AZ26" s="136"/>
      <c r="BA26" s="136"/>
      <c r="BB26" s="136"/>
      <c r="BC26" s="136"/>
      <c r="BD26" s="133">
        <f t="shared" si="12"/>
        <v>0</v>
      </c>
      <c r="BE26" s="428" t="s">
        <v>1179</v>
      </c>
      <c r="BF26" s="166" t="str">
        <f t="shared" si="13"/>
        <v/>
      </c>
      <c r="BG26" s="166">
        <f t="shared" si="28"/>
        <v>0</v>
      </c>
      <c r="BH26" s="1165" t="str">
        <f t="shared" si="14"/>
        <v xml:space="preserve"> </v>
      </c>
      <c r="BI26" s="1165" t="str">
        <f t="shared" si="15"/>
        <v xml:space="preserve"> </v>
      </c>
      <c r="BJ26" s="1165" t="str">
        <f t="shared" si="16"/>
        <v xml:space="preserve"> </v>
      </c>
      <c r="BK26" s="1165" t="str">
        <f t="shared" si="17"/>
        <v xml:space="preserve"> </v>
      </c>
      <c r="BL26" s="1165" t="str">
        <f t="shared" si="18"/>
        <v xml:space="preserve"> </v>
      </c>
      <c r="BM26" s="1165" t="str">
        <f t="shared" si="19"/>
        <v xml:space="preserve"> </v>
      </c>
      <c r="BN26" s="1165" t="str">
        <f t="shared" si="20"/>
        <v xml:space="preserve"> </v>
      </c>
      <c r="BO26" s="1165" t="str">
        <f t="shared" si="21"/>
        <v xml:space="preserve"> </v>
      </c>
      <c r="BP26" s="1165" t="str">
        <f t="shared" si="22"/>
        <v xml:space="preserve"> </v>
      </c>
      <c r="BQ26" s="1165" t="str">
        <f t="shared" si="23"/>
        <v xml:space="preserve"> </v>
      </c>
      <c r="BR26" s="1165" t="str">
        <f t="shared" si="24"/>
        <v xml:space="preserve"> </v>
      </c>
      <c r="BS26" s="1165" t="str">
        <f t="shared" si="25"/>
        <v xml:space="preserve"> </v>
      </c>
      <c r="BU26" s="1165">
        <v>7</v>
      </c>
      <c r="BV26" s="1176">
        <f t="shared" si="29"/>
        <v>0</v>
      </c>
      <c r="BW26" s="1176">
        <f t="shared" si="30"/>
        <v>0</v>
      </c>
      <c r="BX26" s="1176">
        <f t="shared" si="31"/>
        <v>0</v>
      </c>
      <c r="BY26" s="1176">
        <f t="shared" si="32"/>
        <v>0</v>
      </c>
      <c r="BZ26" s="1176">
        <f t="shared" si="33"/>
        <v>0</v>
      </c>
      <c r="CA26" s="1176">
        <f t="shared" si="34"/>
        <v>0</v>
      </c>
      <c r="CB26" s="1176">
        <f t="shared" si="35"/>
        <v>0</v>
      </c>
      <c r="CC26" s="1176">
        <f t="shared" si="36"/>
        <v>0</v>
      </c>
      <c r="CD26" s="1176">
        <f t="shared" si="37"/>
        <v>0</v>
      </c>
      <c r="CE26" s="1176">
        <f t="shared" si="38"/>
        <v>0</v>
      </c>
      <c r="CF26" s="1176">
        <f t="shared" si="39"/>
        <v>0</v>
      </c>
      <c r="CG26" s="1176">
        <f t="shared" si="40"/>
        <v>0</v>
      </c>
    </row>
    <row r="27" spans="1:85" ht="26" customHeight="1">
      <c r="A27" s="205">
        <v>7</v>
      </c>
      <c r="B27" s="922"/>
      <c r="C27" s="922"/>
      <c r="D27" s="923"/>
      <c r="E27" s="924"/>
      <c r="F27" s="924"/>
      <c r="G27" s="924"/>
      <c r="H27" s="1178" t="str">
        <f t="shared" si="26"/>
        <v/>
      </c>
      <c r="I27" s="1178" t="str">
        <f t="shared" si="27"/>
        <v/>
      </c>
      <c r="J27" s="927"/>
      <c r="K27" s="927"/>
      <c r="L27" s="927"/>
      <c r="M27" s="927"/>
      <c r="N27" s="927"/>
      <c r="O27" s="927"/>
      <c r="P27" s="1179"/>
      <c r="Q27" s="1179"/>
      <c r="R27" s="1179"/>
      <c r="S27" s="1179"/>
      <c r="T27" s="1179"/>
      <c r="U27" s="1179"/>
      <c r="V27" s="1571"/>
      <c r="W27" s="1571"/>
      <c r="X27" s="616"/>
      <c r="Y27" s="262"/>
      <c r="Z27" s="262"/>
      <c r="AA27" s="262"/>
      <c r="AB27" s="200"/>
      <c r="AC27" s="133"/>
      <c r="AD27" s="133"/>
      <c r="AE27" s="177" t="s">
        <v>420</v>
      </c>
      <c r="AF27" s="211" t="s">
        <v>752</v>
      </c>
      <c r="AG27" s="178" t="s">
        <v>407</v>
      </c>
      <c r="AH27" s="186"/>
      <c r="AI27" s="186"/>
      <c r="AJ27" s="186"/>
      <c r="AK27" s="186"/>
      <c r="AL27" s="186"/>
      <c r="AM27" s="190">
        <v>1</v>
      </c>
      <c r="AN27" s="193" t="s">
        <v>441</v>
      </c>
      <c r="AO27" s="194">
        <v>1</v>
      </c>
      <c r="AP27" s="194">
        <v>1</v>
      </c>
      <c r="AQ27" s="194">
        <v>0</v>
      </c>
      <c r="AR27" s="195" t="s">
        <v>292</v>
      </c>
      <c r="AS27" s="195" t="s">
        <v>292</v>
      </c>
      <c r="AT27" s="133"/>
      <c r="AU27" s="136"/>
      <c r="AV27" s="136"/>
      <c r="AW27" s="136"/>
      <c r="AX27" s="136"/>
      <c r="AY27" s="136"/>
      <c r="AZ27" s="136"/>
      <c r="BA27" s="136"/>
      <c r="BB27" s="136"/>
      <c r="BC27" s="136"/>
      <c r="BD27" s="133">
        <f t="shared" si="12"/>
        <v>0</v>
      </c>
      <c r="BE27" s="428" t="s">
        <v>1180</v>
      </c>
      <c r="BF27" s="166" t="str">
        <f t="shared" si="13"/>
        <v/>
      </c>
      <c r="BG27" s="166">
        <f t="shared" si="28"/>
        <v>0</v>
      </c>
      <c r="BH27" s="1165" t="str">
        <f t="shared" si="14"/>
        <v xml:space="preserve"> </v>
      </c>
      <c r="BI27" s="1165" t="str">
        <f t="shared" si="15"/>
        <v xml:space="preserve"> </v>
      </c>
      <c r="BJ27" s="1165" t="str">
        <f t="shared" si="16"/>
        <v xml:space="preserve"> </v>
      </c>
      <c r="BK27" s="1165" t="str">
        <f t="shared" si="17"/>
        <v xml:space="preserve"> </v>
      </c>
      <c r="BL27" s="1165" t="str">
        <f t="shared" si="18"/>
        <v xml:space="preserve"> </v>
      </c>
      <c r="BM27" s="1165" t="str">
        <f t="shared" si="19"/>
        <v xml:space="preserve"> </v>
      </c>
      <c r="BN27" s="1165" t="str">
        <f t="shared" si="20"/>
        <v xml:space="preserve"> </v>
      </c>
      <c r="BO27" s="1165" t="str">
        <f t="shared" si="21"/>
        <v xml:space="preserve"> </v>
      </c>
      <c r="BP27" s="1165" t="str">
        <f t="shared" si="22"/>
        <v xml:space="preserve"> </v>
      </c>
      <c r="BQ27" s="1165" t="str">
        <f t="shared" si="23"/>
        <v xml:space="preserve"> </v>
      </c>
      <c r="BR27" s="1165" t="str">
        <f t="shared" si="24"/>
        <v xml:space="preserve"> </v>
      </c>
      <c r="BS27" s="1165" t="str">
        <f t="shared" si="25"/>
        <v xml:space="preserve"> </v>
      </c>
      <c r="BU27" s="1165">
        <v>8</v>
      </c>
      <c r="BV27" s="1176">
        <f t="shared" si="29"/>
        <v>0</v>
      </c>
      <c r="BW27" s="1176">
        <f t="shared" si="30"/>
        <v>0</v>
      </c>
      <c r="BX27" s="1176">
        <f t="shared" si="31"/>
        <v>0</v>
      </c>
      <c r="BY27" s="1176">
        <f t="shared" si="32"/>
        <v>0</v>
      </c>
      <c r="BZ27" s="1176">
        <f t="shared" si="33"/>
        <v>0</v>
      </c>
      <c r="CA27" s="1176">
        <f t="shared" si="34"/>
        <v>0</v>
      </c>
      <c r="CB27" s="1176">
        <f t="shared" si="35"/>
        <v>0</v>
      </c>
      <c r="CC27" s="1176">
        <f t="shared" si="36"/>
        <v>0</v>
      </c>
      <c r="CD27" s="1176">
        <f t="shared" si="37"/>
        <v>0</v>
      </c>
      <c r="CE27" s="1176">
        <f t="shared" si="38"/>
        <v>0</v>
      </c>
      <c r="CF27" s="1176">
        <f t="shared" si="39"/>
        <v>0</v>
      </c>
      <c r="CG27" s="1176">
        <f t="shared" si="40"/>
        <v>0</v>
      </c>
    </row>
    <row r="28" spans="1:85" ht="26" customHeight="1">
      <c r="A28" s="205">
        <v>8</v>
      </c>
      <c r="B28" s="922"/>
      <c r="C28" s="924"/>
      <c r="D28" s="923"/>
      <c r="E28" s="924"/>
      <c r="F28" s="924"/>
      <c r="G28" s="924"/>
      <c r="H28" s="1178" t="str">
        <f t="shared" si="26"/>
        <v/>
      </c>
      <c r="I28" s="1178" t="str">
        <f t="shared" si="27"/>
        <v/>
      </c>
      <c r="J28" s="927"/>
      <c r="K28" s="927"/>
      <c r="L28" s="927"/>
      <c r="M28" s="927"/>
      <c r="N28" s="927"/>
      <c r="O28" s="927"/>
      <c r="P28" s="1179"/>
      <c r="Q28" s="1179"/>
      <c r="R28" s="1179"/>
      <c r="S28" s="1179"/>
      <c r="T28" s="1179"/>
      <c r="U28" s="1179"/>
      <c r="V28" s="1571"/>
      <c r="W28" s="1571"/>
      <c r="X28" s="615"/>
      <c r="Y28" s="217"/>
      <c r="Z28" s="217"/>
      <c r="AA28" s="217"/>
      <c r="AB28" s="217"/>
      <c r="AC28" s="133"/>
      <c r="AD28" s="133"/>
      <c r="AE28" s="177" t="s">
        <v>451</v>
      </c>
      <c r="AF28" s="211" t="s">
        <v>749</v>
      </c>
      <c r="AG28" s="178" t="s">
        <v>407</v>
      </c>
      <c r="AH28" s="186"/>
      <c r="AI28" s="186"/>
      <c r="AJ28" s="186"/>
      <c r="AK28" s="186"/>
      <c r="AL28" s="186"/>
      <c r="AM28" s="190">
        <v>20</v>
      </c>
      <c r="AN28" s="193" t="s">
        <v>446</v>
      </c>
      <c r="AO28" s="194">
        <v>1</v>
      </c>
      <c r="AP28" s="194">
        <v>1</v>
      </c>
      <c r="AQ28" s="194">
        <v>0</v>
      </c>
      <c r="AR28" s="195" t="s">
        <v>292</v>
      </c>
      <c r="AS28" s="195">
        <v>1</v>
      </c>
      <c r="AT28" s="133"/>
      <c r="AU28" s="136"/>
      <c r="AV28" s="136"/>
      <c r="AW28" s="136"/>
      <c r="AX28" s="136"/>
      <c r="AY28" s="136"/>
      <c r="AZ28" s="136"/>
      <c r="BA28" s="136"/>
      <c r="BB28" s="136"/>
      <c r="BC28" s="136"/>
      <c r="BD28" s="133">
        <f t="shared" si="12"/>
        <v>0</v>
      </c>
      <c r="BE28" s="428" t="s">
        <v>1181</v>
      </c>
      <c r="BF28" s="166" t="str">
        <f t="shared" si="13"/>
        <v/>
      </c>
      <c r="BG28" s="166">
        <f t="shared" si="28"/>
        <v>0</v>
      </c>
      <c r="BH28" s="1165" t="str">
        <f t="shared" si="14"/>
        <v xml:space="preserve"> </v>
      </c>
      <c r="BI28" s="1165" t="str">
        <f t="shared" si="15"/>
        <v xml:space="preserve"> </v>
      </c>
      <c r="BJ28" s="1165" t="str">
        <f t="shared" si="16"/>
        <v xml:space="preserve"> </v>
      </c>
      <c r="BK28" s="1165" t="str">
        <f t="shared" si="17"/>
        <v xml:space="preserve"> </v>
      </c>
      <c r="BL28" s="1165" t="str">
        <f t="shared" si="18"/>
        <v xml:space="preserve"> </v>
      </c>
      <c r="BM28" s="1165" t="str">
        <f t="shared" si="19"/>
        <v xml:space="preserve"> </v>
      </c>
      <c r="BN28" s="1165" t="str">
        <f t="shared" si="20"/>
        <v xml:space="preserve"> </v>
      </c>
      <c r="BO28" s="1165" t="str">
        <f t="shared" si="21"/>
        <v xml:space="preserve"> </v>
      </c>
      <c r="BP28" s="1165" t="str">
        <f t="shared" si="22"/>
        <v xml:space="preserve"> </v>
      </c>
      <c r="BQ28" s="1165" t="str">
        <f t="shared" si="23"/>
        <v xml:space="preserve"> </v>
      </c>
      <c r="BR28" s="1165" t="str">
        <f t="shared" si="24"/>
        <v xml:space="preserve"> </v>
      </c>
      <c r="BS28" s="1165" t="str">
        <f t="shared" si="25"/>
        <v xml:space="preserve"> </v>
      </c>
      <c r="BU28" s="1165">
        <v>9</v>
      </c>
      <c r="BV28" s="1176">
        <f t="shared" si="29"/>
        <v>0</v>
      </c>
      <c r="BW28" s="1176">
        <f t="shared" si="30"/>
        <v>0</v>
      </c>
      <c r="BX28" s="1176">
        <f t="shared" si="31"/>
        <v>0</v>
      </c>
      <c r="BY28" s="1176">
        <f t="shared" si="32"/>
        <v>0</v>
      </c>
      <c r="BZ28" s="1176">
        <f t="shared" si="33"/>
        <v>0</v>
      </c>
      <c r="CA28" s="1176">
        <f t="shared" si="34"/>
        <v>0</v>
      </c>
      <c r="CB28" s="1176">
        <f t="shared" si="35"/>
        <v>0</v>
      </c>
      <c r="CC28" s="1176">
        <f t="shared" si="36"/>
        <v>0</v>
      </c>
      <c r="CD28" s="1176">
        <f t="shared" si="37"/>
        <v>0</v>
      </c>
      <c r="CE28" s="1176">
        <f t="shared" si="38"/>
        <v>0</v>
      </c>
      <c r="CF28" s="1176">
        <f t="shared" si="39"/>
        <v>0</v>
      </c>
      <c r="CG28" s="1176">
        <f t="shared" si="40"/>
        <v>0</v>
      </c>
    </row>
    <row r="29" spans="1:85" ht="26" customHeight="1">
      <c r="A29" s="205">
        <v>9</v>
      </c>
      <c r="B29" s="922"/>
      <c r="C29" s="924"/>
      <c r="D29" s="923"/>
      <c r="E29" s="924"/>
      <c r="F29" s="924"/>
      <c r="G29" s="924"/>
      <c r="H29" s="1178" t="str">
        <f t="shared" si="26"/>
        <v/>
      </c>
      <c r="I29" s="1178" t="str">
        <f t="shared" si="27"/>
        <v/>
      </c>
      <c r="J29" s="927"/>
      <c r="K29" s="927"/>
      <c r="L29" s="927"/>
      <c r="M29" s="927"/>
      <c r="N29" s="927"/>
      <c r="O29" s="927"/>
      <c r="P29" s="1179"/>
      <c r="Q29" s="1179"/>
      <c r="R29" s="1179"/>
      <c r="S29" s="1179"/>
      <c r="T29" s="1179"/>
      <c r="U29" s="1179"/>
      <c r="V29" s="1571"/>
      <c r="W29" s="1571"/>
      <c r="X29" s="210"/>
      <c r="Y29" s="217"/>
      <c r="Z29" s="217"/>
      <c r="AA29" s="217"/>
      <c r="AB29" s="212"/>
      <c r="AC29" s="133"/>
      <c r="AD29" s="133"/>
      <c r="AE29" s="177" t="s">
        <v>452</v>
      </c>
      <c r="AF29" s="350" t="s">
        <v>743</v>
      </c>
      <c r="AG29" s="178" t="s">
        <v>407</v>
      </c>
      <c r="AH29" s="186"/>
      <c r="AI29" s="186"/>
      <c r="AJ29" s="186"/>
      <c r="AK29" s="186"/>
      <c r="AL29" s="186"/>
      <c r="AM29" s="190">
        <v>91</v>
      </c>
      <c r="AN29" s="214" t="s">
        <v>425</v>
      </c>
      <c r="AO29" s="218">
        <v>1</v>
      </c>
      <c r="AP29" s="218">
        <v>1</v>
      </c>
      <c r="AQ29" s="218">
        <v>0</v>
      </c>
      <c r="AR29" s="195" t="s">
        <v>292</v>
      </c>
      <c r="AS29" s="218">
        <v>1</v>
      </c>
      <c r="AT29" s="133"/>
      <c r="AU29" s="136"/>
      <c r="AV29" s="136"/>
      <c r="AW29" s="136"/>
      <c r="AX29" s="136"/>
      <c r="AY29" s="136"/>
      <c r="AZ29" s="136"/>
      <c r="BA29" s="136"/>
      <c r="BB29" s="136"/>
      <c r="BC29" s="136"/>
      <c r="BD29" s="133">
        <f t="shared" si="12"/>
        <v>0</v>
      </c>
      <c r="BE29" s="428" t="s">
        <v>1182</v>
      </c>
      <c r="BF29" s="166" t="str">
        <f t="shared" si="13"/>
        <v/>
      </c>
      <c r="BG29" s="166">
        <f t="shared" si="28"/>
        <v>0</v>
      </c>
      <c r="BH29" s="1165" t="str">
        <f t="shared" si="14"/>
        <v xml:space="preserve"> </v>
      </c>
      <c r="BI29" s="1165" t="str">
        <f t="shared" si="15"/>
        <v xml:space="preserve"> </v>
      </c>
      <c r="BJ29" s="1165" t="str">
        <f t="shared" si="16"/>
        <v xml:space="preserve"> </v>
      </c>
      <c r="BK29" s="1165" t="str">
        <f t="shared" si="17"/>
        <v xml:space="preserve"> </v>
      </c>
      <c r="BL29" s="1165" t="str">
        <f t="shared" si="18"/>
        <v xml:space="preserve"> </v>
      </c>
      <c r="BM29" s="1165" t="str">
        <f t="shared" si="19"/>
        <v xml:space="preserve"> </v>
      </c>
      <c r="BN29" s="1165" t="str">
        <f t="shared" si="20"/>
        <v xml:space="preserve"> </v>
      </c>
      <c r="BO29" s="1165" t="str">
        <f t="shared" si="21"/>
        <v xml:space="preserve"> </v>
      </c>
      <c r="BP29" s="1165" t="str">
        <f t="shared" si="22"/>
        <v xml:space="preserve"> </v>
      </c>
      <c r="BQ29" s="1165" t="str">
        <f t="shared" si="23"/>
        <v xml:space="preserve"> </v>
      </c>
      <c r="BR29" s="1165" t="str">
        <f t="shared" si="24"/>
        <v xml:space="preserve"> </v>
      </c>
      <c r="BS29" s="1165" t="str">
        <f t="shared" si="25"/>
        <v xml:space="preserve"> </v>
      </c>
      <c r="BU29" s="1165">
        <v>10</v>
      </c>
      <c r="BV29" s="1176">
        <f t="shared" si="29"/>
        <v>0</v>
      </c>
      <c r="BW29" s="1176">
        <f t="shared" si="30"/>
        <v>0</v>
      </c>
      <c r="BX29" s="1176">
        <f t="shared" si="31"/>
        <v>0</v>
      </c>
      <c r="BY29" s="1176">
        <f t="shared" si="32"/>
        <v>0</v>
      </c>
      <c r="BZ29" s="1176">
        <f t="shared" si="33"/>
        <v>0</v>
      </c>
      <c r="CA29" s="1176">
        <f t="shared" si="34"/>
        <v>0</v>
      </c>
      <c r="CB29" s="1176">
        <f t="shared" si="35"/>
        <v>0</v>
      </c>
      <c r="CC29" s="1176">
        <f t="shared" si="36"/>
        <v>0</v>
      </c>
      <c r="CD29" s="1176">
        <f t="shared" si="37"/>
        <v>0</v>
      </c>
      <c r="CE29" s="1176">
        <f t="shared" si="38"/>
        <v>0</v>
      </c>
      <c r="CF29" s="1176">
        <f t="shared" si="39"/>
        <v>0</v>
      </c>
      <c r="CG29" s="1176">
        <f t="shared" si="40"/>
        <v>0</v>
      </c>
    </row>
    <row r="30" spans="1:85" ht="26" customHeight="1">
      <c r="A30" s="205">
        <v>10</v>
      </c>
      <c r="B30" s="922"/>
      <c r="C30" s="924"/>
      <c r="D30" s="923"/>
      <c r="E30" s="924"/>
      <c r="F30" s="924"/>
      <c r="G30" s="924"/>
      <c r="H30" s="1178" t="str">
        <f t="shared" si="26"/>
        <v/>
      </c>
      <c r="I30" s="1178" t="str">
        <f t="shared" si="27"/>
        <v/>
      </c>
      <c r="J30" s="927"/>
      <c r="K30" s="927"/>
      <c r="L30" s="927"/>
      <c r="M30" s="927"/>
      <c r="N30" s="927"/>
      <c r="O30" s="927"/>
      <c r="P30" s="1179"/>
      <c r="Q30" s="1179"/>
      <c r="R30" s="1179"/>
      <c r="S30" s="1179"/>
      <c r="T30" s="1179"/>
      <c r="U30" s="1179"/>
      <c r="V30" s="1571"/>
      <c r="W30" s="1571"/>
      <c r="X30" s="216"/>
      <c r="Y30" s="216"/>
      <c r="Z30" s="216"/>
      <c r="AA30" s="216"/>
      <c r="AB30" s="144"/>
      <c r="AC30" s="133"/>
      <c r="AD30" s="133"/>
      <c r="AE30" s="219"/>
      <c r="AF30" s="350" t="s">
        <v>744</v>
      </c>
      <c r="AG30" s="178" t="s">
        <v>407</v>
      </c>
      <c r="AH30" s="186"/>
      <c r="AI30" s="186"/>
      <c r="AJ30" s="186"/>
      <c r="AK30" s="186"/>
      <c r="AL30" s="186"/>
      <c r="AM30" s="136"/>
      <c r="AN30" s="136"/>
      <c r="AO30" s="136"/>
      <c r="AP30" s="136"/>
      <c r="AQ30" s="136"/>
      <c r="AR30" s="136"/>
      <c r="AS30" s="136"/>
      <c r="AT30" s="136"/>
      <c r="AU30" s="136"/>
      <c r="AV30" s="136"/>
      <c r="AW30" s="136"/>
      <c r="AX30" s="136"/>
      <c r="AY30" s="136"/>
      <c r="AZ30" s="136"/>
      <c r="BA30" s="136"/>
      <c r="BB30" s="136"/>
      <c r="BC30" s="136"/>
      <c r="BD30" s="133">
        <f t="shared" si="12"/>
        <v>0</v>
      </c>
      <c r="BE30" s="428" t="s">
        <v>1183</v>
      </c>
      <c r="BF30" s="166" t="str">
        <f t="shared" si="13"/>
        <v/>
      </c>
      <c r="BG30" s="166">
        <f t="shared" si="28"/>
        <v>0</v>
      </c>
      <c r="BH30" s="1165" t="str">
        <f t="shared" si="14"/>
        <v xml:space="preserve"> </v>
      </c>
      <c r="BI30" s="1165" t="str">
        <f t="shared" si="15"/>
        <v xml:space="preserve"> </v>
      </c>
      <c r="BJ30" s="1165" t="str">
        <f t="shared" si="16"/>
        <v xml:space="preserve"> </v>
      </c>
      <c r="BK30" s="1165" t="str">
        <f t="shared" si="17"/>
        <v xml:space="preserve"> </v>
      </c>
      <c r="BL30" s="1165" t="str">
        <f t="shared" si="18"/>
        <v xml:space="preserve"> </v>
      </c>
      <c r="BM30" s="1165" t="str">
        <f t="shared" si="19"/>
        <v xml:space="preserve"> </v>
      </c>
      <c r="BN30" s="1165" t="str">
        <f t="shared" si="20"/>
        <v xml:space="preserve"> </v>
      </c>
      <c r="BO30" s="1165" t="str">
        <f t="shared" si="21"/>
        <v xml:space="preserve"> </v>
      </c>
      <c r="BP30" s="1165" t="str">
        <f t="shared" si="22"/>
        <v xml:space="preserve"> </v>
      </c>
      <c r="BQ30" s="1165" t="str">
        <f t="shared" si="23"/>
        <v xml:space="preserve"> </v>
      </c>
      <c r="BR30" s="1165" t="str">
        <f t="shared" si="24"/>
        <v xml:space="preserve"> </v>
      </c>
      <c r="BS30" s="1165" t="str">
        <f t="shared" si="25"/>
        <v xml:space="preserve"> </v>
      </c>
      <c r="BU30" s="1165">
        <v>11</v>
      </c>
      <c r="BV30" s="1176">
        <f t="shared" si="29"/>
        <v>0</v>
      </c>
      <c r="BW30" s="1176">
        <f t="shared" si="30"/>
        <v>0</v>
      </c>
      <c r="BX30" s="1176">
        <f t="shared" si="31"/>
        <v>0</v>
      </c>
      <c r="BY30" s="1176">
        <f t="shared" si="32"/>
        <v>0</v>
      </c>
      <c r="BZ30" s="1176">
        <f t="shared" si="33"/>
        <v>0</v>
      </c>
      <c r="CA30" s="1176">
        <f t="shared" si="34"/>
        <v>0</v>
      </c>
      <c r="CB30" s="1176">
        <f t="shared" si="35"/>
        <v>0</v>
      </c>
      <c r="CC30" s="1176">
        <f t="shared" si="36"/>
        <v>0</v>
      </c>
      <c r="CD30" s="1176">
        <f t="shared" si="37"/>
        <v>0</v>
      </c>
      <c r="CE30" s="1176">
        <f t="shared" si="38"/>
        <v>0</v>
      </c>
      <c r="CF30" s="1176">
        <f t="shared" si="39"/>
        <v>0</v>
      </c>
      <c r="CG30" s="1176">
        <f t="shared" si="40"/>
        <v>0</v>
      </c>
    </row>
    <row r="31" spans="1:85" ht="26" customHeight="1">
      <c r="A31" s="205">
        <v>11</v>
      </c>
      <c r="B31" s="922"/>
      <c r="C31" s="924"/>
      <c r="D31" s="923"/>
      <c r="E31" s="924"/>
      <c r="F31" s="924"/>
      <c r="G31" s="924"/>
      <c r="H31" s="1178" t="str">
        <f t="shared" si="26"/>
        <v/>
      </c>
      <c r="I31" s="1178" t="str">
        <f t="shared" si="27"/>
        <v/>
      </c>
      <c r="J31" s="927"/>
      <c r="K31" s="927"/>
      <c r="L31" s="927"/>
      <c r="M31" s="927"/>
      <c r="N31" s="927"/>
      <c r="O31" s="927"/>
      <c r="P31" s="1179"/>
      <c r="Q31" s="1179"/>
      <c r="R31" s="1179"/>
      <c r="S31" s="1179"/>
      <c r="T31" s="1179"/>
      <c r="U31" s="1179"/>
      <c r="V31" s="1571"/>
      <c r="W31" s="1571"/>
      <c r="X31" s="264" t="s">
        <v>734</v>
      </c>
      <c r="Y31" s="202" t="s">
        <v>439</v>
      </c>
      <c r="Z31" s="216"/>
      <c r="AA31" s="216"/>
      <c r="AB31" s="144"/>
      <c r="AC31" s="133"/>
      <c r="AD31" s="133"/>
      <c r="AE31" s="219"/>
      <c r="AF31" s="350" t="s">
        <v>745</v>
      </c>
      <c r="AG31" s="178" t="s">
        <v>407</v>
      </c>
      <c r="AH31" s="186"/>
      <c r="AI31" s="186"/>
      <c r="AJ31" s="186"/>
      <c r="AK31" s="186"/>
      <c r="AL31" s="186"/>
      <c r="AM31" s="140" t="str">
        <f>AN9</f>
        <v>主幹代替</v>
      </c>
      <c r="AN31" s="187"/>
      <c r="AO31" s="220" t="str">
        <f>AO3</f>
        <v>保育所</v>
      </c>
      <c r="AP31" s="142" t="str">
        <f>AP3</f>
        <v>認定こども園</v>
      </c>
      <c r="AQ31" s="142" t="str">
        <f>AQ3</f>
        <v>私立幼稚園</v>
      </c>
      <c r="AR31" s="142" t="str">
        <f>AR3</f>
        <v>小規模保育事業A</v>
      </c>
      <c r="AS31" s="142" t="str">
        <f>AS3</f>
        <v>事業所内保育事業（定員20人以上）</v>
      </c>
      <c r="AT31" s="136"/>
      <c r="AU31" s="136"/>
      <c r="AV31" s="136"/>
      <c r="AW31" s="136"/>
      <c r="AX31" s="136"/>
      <c r="AY31" s="136"/>
      <c r="AZ31" s="136"/>
      <c r="BA31" s="136"/>
      <c r="BB31" s="136"/>
      <c r="BC31" s="136"/>
      <c r="BD31" s="133">
        <f t="shared" si="12"/>
        <v>0</v>
      </c>
      <c r="BE31" s="428" t="s">
        <v>1184</v>
      </c>
      <c r="BF31" s="166" t="str">
        <f t="shared" si="13"/>
        <v/>
      </c>
      <c r="BG31" s="166">
        <f t="shared" si="28"/>
        <v>0</v>
      </c>
      <c r="BH31" s="1165" t="str">
        <f t="shared" si="14"/>
        <v xml:space="preserve"> </v>
      </c>
      <c r="BI31" s="1165" t="str">
        <f t="shared" si="15"/>
        <v xml:space="preserve"> </v>
      </c>
      <c r="BJ31" s="1165" t="str">
        <f t="shared" si="16"/>
        <v xml:space="preserve"> </v>
      </c>
      <c r="BK31" s="1165" t="str">
        <f t="shared" si="17"/>
        <v xml:space="preserve"> </v>
      </c>
      <c r="BL31" s="1165" t="str">
        <f t="shared" si="18"/>
        <v xml:space="preserve"> </v>
      </c>
      <c r="BM31" s="1165" t="str">
        <f t="shared" si="19"/>
        <v xml:space="preserve"> </v>
      </c>
      <c r="BN31" s="1165" t="str">
        <f t="shared" si="20"/>
        <v xml:space="preserve"> </v>
      </c>
      <c r="BO31" s="1165" t="str">
        <f t="shared" si="21"/>
        <v xml:space="preserve"> </v>
      </c>
      <c r="BP31" s="1165" t="str">
        <f t="shared" si="22"/>
        <v xml:space="preserve"> </v>
      </c>
      <c r="BQ31" s="1165" t="str">
        <f t="shared" si="23"/>
        <v xml:space="preserve"> </v>
      </c>
      <c r="BR31" s="1165" t="str">
        <f t="shared" si="24"/>
        <v xml:space="preserve"> </v>
      </c>
      <c r="BS31" s="1165" t="str">
        <f t="shared" si="25"/>
        <v xml:space="preserve"> </v>
      </c>
      <c r="BU31" s="1165">
        <v>12</v>
      </c>
      <c r="BV31" s="1176">
        <f t="shared" si="29"/>
        <v>0</v>
      </c>
      <c r="BW31" s="1176">
        <f t="shared" si="30"/>
        <v>0</v>
      </c>
      <c r="BX31" s="1176">
        <f t="shared" si="31"/>
        <v>0</v>
      </c>
      <c r="BY31" s="1176">
        <f t="shared" si="32"/>
        <v>0</v>
      </c>
      <c r="BZ31" s="1176">
        <f t="shared" si="33"/>
        <v>0</v>
      </c>
      <c r="CA31" s="1176">
        <f t="shared" si="34"/>
        <v>0</v>
      </c>
      <c r="CB31" s="1176">
        <f t="shared" si="35"/>
        <v>0</v>
      </c>
      <c r="CC31" s="1176">
        <f t="shared" si="36"/>
        <v>0</v>
      </c>
      <c r="CD31" s="1176">
        <f t="shared" si="37"/>
        <v>0</v>
      </c>
      <c r="CE31" s="1176">
        <f t="shared" si="38"/>
        <v>0</v>
      </c>
      <c r="CF31" s="1176">
        <f t="shared" si="39"/>
        <v>0</v>
      </c>
      <c r="CG31" s="1176">
        <f t="shared" si="40"/>
        <v>0</v>
      </c>
    </row>
    <row r="32" spans="1:85" ht="26" customHeight="1">
      <c r="A32" s="205">
        <v>12</v>
      </c>
      <c r="B32" s="922"/>
      <c r="C32" s="922"/>
      <c r="D32" s="923"/>
      <c r="E32" s="924"/>
      <c r="F32" s="924"/>
      <c r="G32" s="924"/>
      <c r="H32" s="1178" t="str">
        <f t="shared" si="26"/>
        <v/>
      </c>
      <c r="I32" s="1178" t="str">
        <f t="shared" si="27"/>
        <v/>
      </c>
      <c r="J32" s="927"/>
      <c r="K32" s="927"/>
      <c r="L32" s="927"/>
      <c r="M32" s="927"/>
      <c r="N32" s="927"/>
      <c r="O32" s="927"/>
      <c r="P32" s="1179"/>
      <c r="Q32" s="1179"/>
      <c r="R32" s="1179"/>
      <c r="S32" s="1179"/>
      <c r="T32" s="1179"/>
      <c r="U32" s="1179"/>
      <c r="V32" s="1569"/>
      <c r="W32" s="1570"/>
      <c r="X32" s="263">
        <f>COUNTIFS($H$21:$H$140,"&gt;="&amp;$P$4,$J$21:$J$140,"=○")+COUNTIFS($H$21:$H$140,"&gt;="&amp;$P$4,$J$21:$J$140,"=〇")+COUNTIFS($H$21:$H$140,"&gt;="&amp;$P$4,$J$21:$J$140,"=◯")</f>
        <v>0</v>
      </c>
      <c r="Y32" s="209">
        <f>COUNTIFS($H$21:$H$140,"&lt;"&amp;$P$4,$J$21:$J$140,"=○")+COUNTIFS($H$21:$H$140,"&lt;"&amp;$P$4,$J$21:$J$140,"=〇")+COUNTIFS($H$21:$H$140,"&lt;"&amp;$P$4,$J$21:$J$140,"=◯")</f>
        <v>0</v>
      </c>
      <c r="Z32" s="217"/>
      <c r="AA32" s="217"/>
      <c r="AB32" s="144"/>
      <c r="AC32" s="133"/>
      <c r="AD32" s="133"/>
      <c r="AE32" s="219"/>
      <c r="AF32" s="350" t="s">
        <v>746</v>
      </c>
      <c r="AG32" s="178" t="s">
        <v>407</v>
      </c>
      <c r="AH32" s="186"/>
      <c r="AI32" s="186"/>
      <c r="AJ32" s="186"/>
      <c r="AK32" s="186"/>
      <c r="AL32" s="186"/>
      <c r="AM32" s="190">
        <v>1</v>
      </c>
      <c r="AN32" s="193" t="s">
        <v>425</v>
      </c>
      <c r="AO32" s="194">
        <v>0</v>
      </c>
      <c r="AP32" s="195" t="s">
        <v>293</v>
      </c>
      <c r="AQ32" s="194">
        <v>0</v>
      </c>
      <c r="AR32" s="195">
        <v>0</v>
      </c>
      <c r="AS32" s="195">
        <v>0</v>
      </c>
      <c r="AT32" s="136"/>
      <c r="AU32" s="136"/>
      <c r="AV32" s="136"/>
      <c r="AW32" s="136"/>
      <c r="AX32" s="136"/>
      <c r="AY32" s="136"/>
      <c r="AZ32" s="136"/>
      <c r="BA32" s="136"/>
      <c r="BB32" s="136"/>
      <c r="BC32" s="136"/>
      <c r="BD32" s="133">
        <f t="shared" si="12"/>
        <v>0</v>
      </c>
      <c r="BE32" s="428" t="s">
        <v>1185</v>
      </c>
      <c r="BF32" s="166" t="str">
        <f t="shared" si="13"/>
        <v/>
      </c>
      <c r="BG32" s="166">
        <f t="shared" si="28"/>
        <v>0</v>
      </c>
      <c r="BH32" s="1165" t="str">
        <f t="shared" si="14"/>
        <v xml:space="preserve"> </v>
      </c>
      <c r="BI32" s="1165" t="str">
        <f t="shared" si="15"/>
        <v xml:space="preserve"> </v>
      </c>
      <c r="BJ32" s="1165" t="str">
        <f t="shared" si="16"/>
        <v xml:space="preserve"> </v>
      </c>
      <c r="BK32" s="1165" t="str">
        <f t="shared" si="17"/>
        <v xml:space="preserve"> </v>
      </c>
      <c r="BL32" s="1165" t="str">
        <f t="shared" si="18"/>
        <v xml:space="preserve"> </v>
      </c>
      <c r="BM32" s="1165" t="str">
        <f t="shared" si="19"/>
        <v xml:space="preserve"> </v>
      </c>
      <c r="BN32" s="1165" t="str">
        <f t="shared" si="20"/>
        <v xml:space="preserve"> </v>
      </c>
      <c r="BO32" s="1165" t="str">
        <f t="shared" si="21"/>
        <v xml:space="preserve"> </v>
      </c>
      <c r="BP32" s="1165" t="str">
        <f t="shared" si="22"/>
        <v xml:space="preserve"> </v>
      </c>
      <c r="BQ32" s="1165" t="str">
        <f t="shared" si="23"/>
        <v xml:space="preserve"> </v>
      </c>
      <c r="BR32" s="1165" t="str">
        <f t="shared" si="24"/>
        <v xml:space="preserve"> </v>
      </c>
      <c r="BS32" s="1165" t="str">
        <f t="shared" si="25"/>
        <v xml:space="preserve"> </v>
      </c>
      <c r="BU32" s="1165">
        <v>13</v>
      </c>
      <c r="BV32" s="1176">
        <f t="shared" si="29"/>
        <v>0</v>
      </c>
      <c r="BW32" s="1176">
        <f t="shared" si="30"/>
        <v>0</v>
      </c>
      <c r="BX32" s="1176">
        <f t="shared" si="31"/>
        <v>0</v>
      </c>
      <c r="BY32" s="1176">
        <f t="shared" si="32"/>
        <v>0</v>
      </c>
      <c r="BZ32" s="1176">
        <f t="shared" si="33"/>
        <v>0</v>
      </c>
      <c r="CA32" s="1176">
        <f t="shared" si="34"/>
        <v>0</v>
      </c>
      <c r="CB32" s="1176">
        <f t="shared" si="35"/>
        <v>0</v>
      </c>
      <c r="CC32" s="1176">
        <f t="shared" si="36"/>
        <v>0</v>
      </c>
      <c r="CD32" s="1176">
        <f t="shared" si="37"/>
        <v>0</v>
      </c>
      <c r="CE32" s="1176">
        <f t="shared" si="38"/>
        <v>0</v>
      </c>
      <c r="CF32" s="1176">
        <f t="shared" si="39"/>
        <v>0</v>
      </c>
      <c r="CG32" s="1176">
        <f t="shared" si="40"/>
        <v>0</v>
      </c>
    </row>
    <row r="33" spans="1:85" ht="26" customHeight="1">
      <c r="A33" s="205">
        <v>13</v>
      </c>
      <c r="B33" s="922"/>
      <c r="C33" s="922"/>
      <c r="D33" s="923"/>
      <c r="E33" s="924"/>
      <c r="F33" s="924"/>
      <c r="G33" s="924"/>
      <c r="H33" s="1178" t="str">
        <f t="shared" si="26"/>
        <v/>
      </c>
      <c r="I33" s="1178" t="str">
        <f t="shared" si="27"/>
        <v/>
      </c>
      <c r="J33" s="927"/>
      <c r="K33" s="927"/>
      <c r="L33" s="927"/>
      <c r="M33" s="927"/>
      <c r="N33" s="927"/>
      <c r="O33" s="927"/>
      <c r="P33" s="1179"/>
      <c r="Q33" s="1179"/>
      <c r="R33" s="1179"/>
      <c r="S33" s="1179"/>
      <c r="T33" s="1179"/>
      <c r="U33" s="1179"/>
      <c r="V33" s="1569"/>
      <c r="W33" s="1570"/>
      <c r="X33" s="144"/>
      <c r="Y33" s="144"/>
      <c r="Z33" s="144"/>
      <c r="AA33" s="144"/>
      <c r="AB33" s="144"/>
      <c r="AC33" s="133"/>
      <c r="AD33" s="133"/>
      <c r="AE33" s="219"/>
      <c r="AF33" s="350" t="s">
        <v>747</v>
      </c>
      <c r="AG33" s="178" t="s">
        <v>407</v>
      </c>
      <c r="AH33" s="186"/>
      <c r="AI33" s="186"/>
      <c r="AJ33" s="186"/>
      <c r="AK33" s="186"/>
      <c r="AL33" s="136"/>
      <c r="AM33" s="159"/>
      <c r="AN33" s="159"/>
      <c r="AO33" s="156"/>
      <c r="AP33" s="156"/>
      <c r="AQ33" s="156"/>
      <c r="AR33" s="184"/>
      <c r="AS33" s="185"/>
      <c r="AT33" s="136"/>
      <c r="AU33" s="136"/>
      <c r="AV33" s="136"/>
      <c r="AW33" s="136"/>
      <c r="AX33" s="136"/>
      <c r="AY33" s="136"/>
      <c r="AZ33" s="136"/>
      <c r="BA33" s="136"/>
      <c r="BB33" s="136"/>
      <c r="BC33" s="136"/>
      <c r="BD33" s="133">
        <f t="shared" si="12"/>
        <v>0</v>
      </c>
      <c r="BE33" s="428" t="s">
        <v>1186</v>
      </c>
      <c r="BF33" s="166" t="str">
        <f t="shared" si="13"/>
        <v/>
      </c>
      <c r="BG33" s="166">
        <f t="shared" si="28"/>
        <v>0</v>
      </c>
      <c r="BH33" s="1165" t="str">
        <f t="shared" si="14"/>
        <v xml:space="preserve"> </v>
      </c>
      <c r="BI33" s="1165" t="str">
        <f t="shared" si="15"/>
        <v xml:space="preserve"> </v>
      </c>
      <c r="BJ33" s="1165" t="str">
        <f t="shared" si="16"/>
        <v xml:space="preserve"> </v>
      </c>
      <c r="BK33" s="1165" t="str">
        <f t="shared" si="17"/>
        <v xml:space="preserve"> </v>
      </c>
      <c r="BL33" s="1165" t="str">
        <f t="shared" si="18"/>
        <v xml:space="preserve"> </v>
      </c>
      <c r="BM33" s="1165" t="str">
        <f t="shared" si="19"/>
        <v xml:space="preserve"> </v>
      </c>
      <c r="BN33" s="1165" t="str">
        <f t="shared" si="20"/>
        <v xml:space="preserve"> </v>
      </c>
      <c r="BO33" s="1165" t="str">
        <f t="shared" si="21"/>
        <v xml:space="preserve"> </v>
      </c>
      <c r="BP33" s="1165" t="str">
        <f t="shared" si="22"/>
        <v xml:space="preserve"> </v>
      </c>
      <c r="BQ33" s="1165" t="str">
        <f t="shared" si="23"/>
        <v xml:space="preserve"> </v>
      </c>
      <c r="BR33" s="1165" t="str">
        <f t="shared" si="24"/>
        <v xml:space="preserve"> </v>
      </c>
      <c r="BS33" s="1165" t="str">
        <f t="shared" si="25"/>
        <v xml:space="preserve"> </v>
      </c>
      <c r="BU33" s="1165">
        <v>14</v>
      </c>
      <c r="BV33" s="1176">
        <f t="shared" si="29"/>
        <v>0</v>
      </c>
      <c r="BW33" s="1176">
        <f t="shared" si="30"/>
        <v>0</v>
      </c>
      <c r="BX33" s="1176">
        <f t="shared" si="31"/>
        <v>0</v>
      </c>
      <c r="BY33" s="1176">
        <f t="shared" si="32"/>
        <v>0</v>
      </c>
      <c r="BZ33" s="1176">
        <f t="shared" si="33"/>
        <v>0</v>
      </c>
      <c r="CA33" s="1176">
        <f t="shared" si="34"/>
        <v>0</v>
      </c>
      <c r="CB33" s="1176">
        <f t="shared" si="35"/>
        <v>0</v>
      </c>
      <c r="CC33" s="1176">
        <f t="shared" si="36"/>
        <v>0</v>
      </c>
      <c r="CD33" s="1176">
        <f t="shared" si="37"/>
        <v>0</v>
      </c>
      <c r="CE33" s="1176">
        <f t="shared" si="38"/>
        <v>0</v>
      </c>
      <c r="CF33" s="1176">
        <f t="shared" si="39"/>
        <v>0</v>
      </c>
      <c r="CG33" s="1176">
        <f t="shared" si="40"/>
        <v>0</v>
      </c>
    </row>
    <row r="34" spans="1:85" ht="26" customHeight="1">
      <c r="A34" s="205">
        <v>14</v>
      </c>
      <c r="B34" s="922"/>
      <c r="C34" s="922"/>
      <c r="D34" s="923"/>
      <c r="E34" s="924"/>
      <c r="F34" s="924"/>
      <c r="G34" s="924"/>
      <c r="H34" s="1178" t="str">
        <f t="shared" si="26"/>
        <v/>
      </c>
      <c r="I34" s="1178" t="str">
        <f t="shared" si="27"/>
        <v/>
      </c>
      <c r="J34" s="927"/>
      <c r="K34" s="927"/>
      <c r="L34" s="927"/>
      <c r="M34" s="927"/>
      <c r="N34" s="927"/>
      <c r="O34" s="927"/>
      <c r="P34" s="1179"/>
      <c r="Q34" s="1179"/>
      <c r="R34" s="1179"/>
      <c r="S34" s="1179"/>
      <c r="T34" s="1179"/>
      <c r="U34" s="1179"/>
      <c r="V34" s="1569"/>
      <c r="W34" s="1570"/>
      <c r="X34" s="212"/>
      <c r="Y34" s="144"/>
      <c r="Z34" s="144"/>
      <c r="AA34" s="144"/>
      <c r="AB34" s="144"/>
      <c r="AC34" s="133"/>
      <c r="AD34" s="133"/>
      <c r="AE34" s="219"/>
      <c r="AF34" s="350" t="s">
        <v>748</v>
      </c>
      <c r="AG34" s="178" t="s">
        <v>407</v>
      </c>
      <c r="AH34" s="186"/>
      <c r="AI34" s="186"/>
      <c r="AJ34" s="186"/>
      <c r="AK34" s="186"/>
      <c r="AL34" s="136"/>
      <c r="AM34" s="140" t="str">
        <f>AN10</f>
        <v>学級編成調整加配</v>
      </c>
      <c r="AN34" s="187"/>
      <c r="AO34" s="220" t="str">
        <f>AO3</f>
        <v>保育所</v>
      </c>
      <c r="AP34" s="142" t="str">
        <f>AP3</f>
        <v>認定こども園</v>
      </c>
      <c r="AQ34" s="142" t="str">
        <f>AQ3</f>
        <v>私立幼稚園</v>
      </c>
      <c r="AR34" s="142" t="str">
        <f>AR3</f>
        <v>小規模保育事業A</v>
      </c>
      <c r="AS34" s="142" t="str">
        <f>AS3</f>
        <v>事業所内保育事業（定員20人以上）</v>
      </c>
      <c r="AT34" s="136"/>
      <c r="AU34" s="136"/>
      <c r="AV34" s="136"/>
      <c r="AW34" s="136"/>
      <c r="AX34" s="136"/>
      <c r="AY34" s="136"/>
      <c r="AZ34" s="136"/>
      <c r="BA34" s="136"/>
      <c r="BB34" s="136"/>
      <c r="BC34" s="136"/>
      <c r="BD34" s="133">
        <f t="shared" si="12"/>
        <v>0</v>
      </c>
      <c r="BE34" s="428" t="s">
        <v>1187</v>
      </c>
      <c r="BF34" s="166" t="str">
        <f t="shared" si="13"/>
        <v/>
      </c>
      <c r="BG34" s="166">
        <f t="shared" si="28"/>
        <v>0</v>
      </c>
      <c r="BH34" s="1165" t="str">
        <f t="shared" si="14"/>
        <v xml:space="preserve"> </v>
      </c>
      <c r="BI34" s="1165" t="str">
        <f t="shared" si="15"/>
        <v xml:space="preserve"> </v>
      </c>
      <c r="BJ34" s="1165" t="str">
        <f t="shared" si="16"/>
        <v xml:space="preserve"> </v>
      </c>
      <c r="BK34" s="1165" t="str">
        <f t="shared" si="17"/>
        <v xml:space="preserve"> </v>
      </c>
      <c r="BL34" s="1165" t="str">
        <f t="shared" si="18"/>
        <v xml:space="preserve"> </v>
      </c>
      <c r="BM34" s="1165" t="str">
        <f t="shared" si="19"/>
        <v xml:space="preserve"> </v>
      </c>
      <c r="BN34" s="1165" t="str">
        <f t="shared" si="20"/>
        <v xml:space="preserve"> </v>
      </c>
      <c r="BO34" s="1165" t="str">
        <f t="shared" si="21"/>
        <v xml:space="preserve"> </v>
      </c>
      <c r="BP34" s="1165" t="str">
        <f t="shared" si="22"/>
        <v xml:space="preserve"> </v>
      </c>
      <c r="BQ34" s="1165" t="str">
        <f t="shared" si="23"/>
        <v xml:space="preserve"> </v>
      </c>
      <c r="BR34" s="1165" t="str">
        <f t="shared" si="24"/>
        <v xml:space="preserve"> </v>
      </c>
      <c r="BS34" s="1165" t="str">
        <f t="shared" si="25"/>
        <v xml:space="preserve"> </v>
      </c>
      <c r="BU34" s="1165">
        <v>15</v>
      </c>
      <c r="BV34" s="1176">
        <f t="shared" si="29"/>
        <v>0</v>
      </c>
      <c r="BW34" s="1176">
        <f t="shared" si="30"/>
        <v>0</v>
      </c>
      <c r="BX34" s="1176">
        <f t="shared" si="31"/>
        <v>0</v>
      </c>
      <c r="BY34" s="1176">
        <f t="shared" si="32"/>
        <v>0</v>
      </c>
      <c r="BZ34" s="1176">
        <f t="shared" si="33"/>
        <v>0</v>
      </c>
      <c r="CA34" s="1176">
        <f t="shared" si="34"/>
        <v>0</v>
      </c>
      <c r="CB34" s="1176">
        <f t="shared" si="35"/>
        <v>0</v>
      </c>
      <c r="CC34" s="1176">
        <f t="shared" si="36"/>
        <v>0</v>
      </c>
      <c r="CD34" s="1176">
        <f t="shared" si="37"/>
        <v>0</v>
      </c>
      <c r="CE34" s="1176">
        <f t="shared" si="38"/>
        <v>0</v>
      </c>
      <c r="CF34" s="1176">
        <f t="shared" si="39"/>
        <v>0</v>
      </c>
      <c r="CG34" s="1176">
        <f t="shared" si="40"/>
        <v>0</v>
      </c>
    </row>
    <row r="35" spans="1:85" ht="26" customHeight="1">
      <c r="A35" s="205">
        <v>15</v>
      </c>
      <c r="B35" s="922"/>
      <c r="C35" s="924"/>
      <c r="D35" s="923"/>
      <c r="E35" s="924"/>
      <c r="F35" s="924"/>
      <c r="G35" s="924"/>
      <c r="H35" s="1178" t="str">
        <f t="shared" si="26"/>
        <v/>
      </c>
      <c r="I35" s="1178" t="str">
        <f t="shared" si="27"/>
        <v/>
      </c>
      <c r="J35" s="927"/>
      <c r="K35" s="927"/>
      <c r="L35" s="927"/>
      <c r="M35" s="927"/>
      <c r="N35" s="927"/>
      <c r="O35" s="927"/>
      <c r="P35" s="1179"/>
      <c r="Q35" s="1179"/>
      <c r="R35" s="1179"/>
      <c r="S35" s="1179"/>
      <c r="T35" s="1179"/>
      <c r="U35" s="1179"/>
      <c r="V35" s="1569"/>
      <c r="W35" s="1570"/>
      <c r="X35" s="144"/>
      <c r="Y35" s="144"/>
      <c r="Z35" s="144"/>
      <c r="AA35" s="144"/>
      <c r="AB35" s="144"/>
      <c r="AC35" s="133"/>
      <c r="AD35" s="133"/>
      <c r="AE35" s="219"/>
      <c r="AF35" s="350" t="s">
        <v>666</v>
      </c>
      <c r="AG35" s="178" t="s">
        <v>407</v>
      </c>
      <c r="AH35" s="186"/>
      <c r="AI35" s="186"/>
      <c r="AJ35" s="186"/>
      <c r="AK35" s="186"/>
      <c r="AL35" s="186"/>
      <c r="AM35" s="190">
        <v>1</v>
      </c>
      <c r="AN35" s="193" t="s">
        <v>455</v>
      </c>
      <c r="AO35" s="194">
        <v>0</v>
      </c>
      <c r="AP35" s="194">
        <v>0</v>
      </c>
      <c r="AQ35" s="194">
        <v>0</v>
      </c>
      <c r="AR35" s="195">
        <v>0</v>
      </c>
      <c r="AS35" s="195">
        <v>0</v>
      </c>
      <c r="AT35" s="136"/>
      <c r="AU35" s="136"/>
      <c r="AV35" s="136"/>
      <c r="AW35" s="136"/>
      <c r="AX35" s="136"/>
      <c r="AY35" s="136"/>
      <c r="AZ35" s="136"/>
      <c r="BA35" s="136"/>
      <c r="BB35" s="136"/>
      <c r="BC35" s="136"/>
      <c r="BD35" s="133">
        <f t="shared" si="12"/>
        <v>0</v>
      </c>
      <c r="BE35" s="428" t="s">
        <v>1188</v>
      </c>
      <c r="BF35" s="166" t="str">
        <f t="shared" si="13"/>
        <v/>
      </c>
      <c r="BG35" s="166">
        <f t="shared" si="28"/>
        <v>0</v>
      </c>
      <c r="BH35" s="1165" t="str">
        <f t="shared" si="14"/>
        <v xml:space="preserve"> </v>
      </c>
      <c r="BI35" s="1165" t="str">
        <f t="shared" si="15"/>
        <v xml:space="preserve"> </v>
      </c>
      <c r="BJ35" s="1165" t="str">
        <f t="shared" si="16"/>
        <v xml:space="preserve"> </v>
      </c>
      <c r="BK35" s="1165" t="str">
        <f t="shared" si="17"/>
        <v xml:space="preserve"> </v>
      </c>
      <c r="BL35" s="1165" t="str">
        <f t="shared" si="18"/>
        <v xml:space="preserve"> </v>
      </c>
      <c r="BM35" s="1165" t="str">
        <f t="shared" si="19"/>
        <v xml:space="preserve"> </v>
      </c>
      <c r="BN35" s="1165" t="str">
        <f t="shared" si="20"/>
        <v xml:space="preserve"> </v>
      </c>
      <c r="BO35" s="1165" t="str">
        <f t="shared" si="21"/>
        <v xml:space="preserve"> </v>
      </c>
      <c r="BP35" s="1165" t="str">
        <f t="shared" si="22"/>
        <v xml:space="preserve"> </v>
      </c>
      <c r="BQ35" s="1165" t="str">
        <f t="shared" si="23"/>
        <v xml:space="preserve"> </v>
      </c>
      <c r="BR35" s="1165" t="str">
        <f t="shared" si="24"/>
        <v xml:space="preserve"> </v>
      </c>
      <c r="BS35" s="1165" t="str">
        <f t="shared" si="25"/>
        <v xml:space="preserve"> </v>
      </c>
      <c r="BU35" s="1165">
        <v>16</v>
      </c>
      <c r="BV35" s="1176">
        <f t="shared" si="29"/>
        <v>0</v>
      </c>
      <c r="BW35" s="1176">
        <f t="shared" si="30"/>
        <v>0</v>
      </c>
      <c r="BX35" s="1176">
        <f t="shared" si="31"/>
        <v>0</v>
      </c>
      <c r="BY35" s="1176">
        <f t="shared" si="32"/>
        <v>0</v>
      </c>
      <c r="BZ35" s="1176">
        <f t="shared" si="33"/>
        <v>0</v>
      </c>
      <c r="CA35" s="1176">
        <f t="shared" si="34"/>
        <v>0</v>
      </c>
      <c r="CB35" s="1176">
        <f t="shared" si="35"/>
        <v>0</v>
      </c>
      <c r="CC35" s="1176">
        <f t="shared" si="36"/>
        <v>0</v>
      </c>
      <c r="CD35" s="1176">
        <f t="shared" si="37"/>
        <v>0</v>
      </c>
      <c r="CE35" s="1176">
        <f t="shared" si="38"/>
        <v>0</v>
      </c>
      <c r="CF35" s="1176">
        <f t="shared" si="39"/>
        <v>0</v>
      </c>
      <c r="CG35" s="1176">
        <f t="shared" si="40"/>
        <v>0</v>
      </c>
    </row>
    <row r="36" spans="1:85" ht="26" customHeight="1">
      <c r="A36" s="205">
        <v>16</v>
      </c>
      <c r="B36" s="922"/>
      <c r="C36" s="924"/>
      <c r="D36" s="923"/>
      <c r="E36" s="924"/>
      <c r="F36" s="924"/>
      <c r="G36" s="924"/>
      <c r="H36" s="1178" t="str">
        <f t="shared" si="26"/>
        <v/>
      </c>
      <c r="I36" s="1178" t="str">
        <f t="shared" si="27"/>
        <v/>
      </c>
      <c r="J36" s="927"/>
      <c r="K36" s="927"/>
      <c r="L36" s="927"/>
      <c r="M36" s="927"/>
      <c r="N36" s="927"/>
      <c r="O36" s="927"/>
      <c r="P36" s="1179"/>
      <c r="Q36" s="1179"/>
      <c r="R36" s="1179"/>
      <c r="S36" s="1179"/>
      <c r="T36" s="1179"/>
      <c r="U36" s="1179"/>
      <c r="V36" s="1569"/>
      <c r="W36" s="1570"/>
      <c r="X36" s="144"/>
      <c r="Y36" s="144"/>
      <c r="Z36" s="144"/>
      <c r="AA36" s="144"/>
      <c r="AB36" s="144"/>
      <c r="AC36" s="133"/>
      <c r="AD36" s="133"/>
      <c r="AE36" s="219"/>
      <c r="AF36" s="1182" t="s">
        <v>667</v>
      </c>
      <c r="AG36" s="178" t="s">
        <v>407</v>
      </c>
      <c r="AH36" s="136"/>
      <c r="AI36" s="136"/>
      <c r="AJ36" s="136"/>
      <c r="AK36" s="136"/>
      <c r="AL36" s="136"/>
      <c r="AM36" s="222">
        <v>36</v>
      </c>
      <c r="AN36" s="223" t="s">
        <v>456</v>
      </c>
      <c r="AO36" s="218">
        <v>0</v>
      </c>
      <c r="AP36" s="218">
        <v>0</v>
      </c>
      <c r="AQ36" s="218">
        <v>1</v>
      </c>
      <c r="AR36" s="195">
        <v>0</v>
      </c>
      <c r="AS36" s="218">
        <v>0</v>
      </c>
      <c r="AT36" s="136"/>
      <c r="AU36" s="136"/>
      <c r="AV36" s="136"/>
      <c r="AW36" s="136"/>
      <c r="AX36" s="136"/>
      <c r="AY36" s="136"/>
      <c r="AZ36" s="136"/>
      <c r="BA36" s="136"/>
      <c r="BB36" s="136"/>
      <c r="BC36" s="136"/>
      <c r="BD36" s="133">
        <f t="shared" si="12"/>
        <v>0</v>
      </c>
      <c r="BE36" s="428" t="s">
        <v>1189</v>
      </c>
      <c r="BF36" s="166" t="str">
        <f t="shared" si="13"/>
        <v/>
      </c>
      <c r="BG36" s="166">
        <f t="shared" si="28"/>
        <v>0</v>
      </c>
      <c r="BH36" s="1165" t="str">
        <f t="shared" si="14"/>
        <v xml:space="preserve"> </v>
      </c>
      <c r="BI36" s="1165" t="str">
        <f t="shared" si="15"/>
        <v xml:space="preserve"> </v>
      </c>
      <c r="BJ36" s="1165" t="str">
        <f t="shared" si="16"/>
        <v xml:space="preserve"> </v>
      </c>
      <c r="BK36" s="1165" t="str">
        <f t="shared" si="17"/>
        <v xml:space="preserve"> </v>
      </c>
      <c r="BL36" s="1165" t="str">
        <f t="shared" si="18"/>
        <v xml:space="preserve"> </v>
      </c>
      <c r="BM36" s="1165" t="str">
        <f t="shared" si="19"/>
        <v xml:space="preserve"> </v>
      </c>
      <c r="BN36" s="1165" t="str">
        <f t="shared" si="20"/>
        <v xml:space="preserve"> </v>
      </c>
      <c r="BO36" s="1165" t="str">
        <f t="shared" si="21"/>
        <v xml:space="preserve"> </v>
      </c>
      <c r="BP36" s="1165" t="str">
        <f t="shared" si="22"/>
        <v xml:space="preserve"> </v>
      </c>
      <c r="BQ36" s="1165" t="str">
        <f t="shared" si="23"/>
        <v xml:space="preserve"> </v>
      </c>
      <c r="BR36" s="1165" t="str">
        <f t="shared" si="24"/>
        <v xml:space="preserve"> </v>
      </c>
      <c r="BS36" s="1165" t="str">
        <f t="shared" si="25"/>
        <v xml:space="preserve"> </v>
      </c>
      <c r="BU36" s="1165">
        <v>17</v>
      </c>
      <c r="BV36" s="1176">
        <f t="shared" si="29"/>
        <v>0</v>
      </c>
      <c r="BW36" s="1176">
        <f t="shared" si="30"/>
        <v>0</v>
      </c>
      <c r="BX36" s="1176">
        <f t="shared" si="31"/>
        <v>0</v>
      </c>
      <c r="BY36" s="1176">
        <f t="shared" si="32"/>
        <v>0</v>
      </c>
      <c r="BZ36" s="1176">
        <f t="shared" si="33"/>
        <v>0</v>
      </c>
      <c r="CA36" s="1176">
        <f t="shared" si="34"/>
        <v>0</v>
      </c>
      <c r="CB36" s="1176">
        <f t="shared" si="35"/>
        <v>0</v>
      </c>
      <c r="CC36" s="1176">
        <f t="shared" si="36"/>
        <v>0</v>
      </c>
      <c r="CD36" s="1176">
        <f t="shared" si="37"/>
        <v>0</v>
      </c>
      <c r="CE36" s="1176">
        <f t="shared" si="38"/>
        <v>0</v>
      </c>
      <c r="CF36" s="1176">
        <f t="shared" si="39"/>
        <v>0</v>
      </c>
      <c r="CG36" s="1176">
        <f t="shared" si="40"/>
        <v>0</v>
      </c>
    </row>
    <row r="37" spans="1:85" ht="26" customHeight="1">
      <c r="A37" s="260">
        <v>17</v>
      </c>
      <c r="B37" s="922"/>
      <c r="C37" s="924"/>
      <c r="D37" s="923"/>
      <c r="E37" s="924"/>
      <c r="F37" s="924"/>
      <c r="G37" s="924"/>
      <c r="H37" s="1178" t="str">
        <f t="shared" si="26"/>
        <v/>
      </c>
      <c r="I37" s="1178" t="str">
        <f t="shared" si="27"/>
        <v/>
      </c>
      <c r="J37" s="927"/>
      <c r="K37" s="927"/>
      <c r="L37" s="927"/>
      <c r="M37" s="927"/>
      <c r="N37" s="927"/>
      <c r="O37" s="927"/>
      <c r="P37" s="1179"/>
      <c r="Q37" s="1179"/>
      <c r="R37" s="1179"/>
      <c r="S37" s="1179"/>
      <c r="T37" s="1179"/>
      <c r="U37" s="1179"/>
      <c r="V37" s="1569"/>
      <c r="W37" s="1570"/>
      <c r="X37" s="144"/>
      <c r="Y37" s="144"/>
      <c r="Z37" s="144"/>
      <c r="AA37" s="144"/>
      <c r="AB37" s="144"/>
      <c r="AC37" s="133"/>
      <c r="AD37" s="133"/>
      <c r="AE37" s="219"/>
      <c r="AF37" s="1182" t="s">
        <v>1325</v>
      </c>
      <c r="AG37" s="178" t="s">
        <v>407</v>
      </c>
      <c r="AH37" s="136"/>
      <c r="AI37" s="136"/>
      <c r="AJ37" s="136"/>
      <c r="AK37" s="136"/>
      <c r="AL37" s="136"/>
      <c r="AM37" s="222">
        <v>301</v>
      </c>
      <c r="AN37" s="223" t="s">
        <v>425</v>
      </c>
      <c r="AO37" s="218">
        <v>0</v>
      </c>
      <c r="AP37" s="218">
        <v>0</v>
      </c>
      <c r="AQ37" s="218">
        <v>0</v>
      </c>
      <c r="AR37" s="195">
        <v>0</v>
      </c>
      <c r="AS37" s="218">
        <v>0</v>
      </c>
      <c r="AT37" s="136"/>
      <c r="AU37" s="136"/>
      <c r="AV37" s="136"/>
      <c r="AW37" s="136"/>
      <c r="AX37" s="136"/>
      <c r="AY37" s="136"/>
      <c r="AZ37" s="136"/>
      <c r="BA37" s="136"/>
      <c r="BB37" s="136"/>
      <c r="BC37" s="136"/>
      <c r="BD37" s="133">
        <f t="shared" si="12"/>
        <v>0</v>
      </c>
      <c r="BE37" s="428" t="s">
        <v>1190</v>
      </c>
      <c r="BF37" s="166" t="str">
        <f t="shared" si="13"/>
        <v/>
      </c>
      <c r="BG37" s="166">
        <f t="shared" si="28"/>
        <v>0</v>
      </c>
      <c r="BH37" s="1165" t="str">
        <f t="shared" si="14"/>
        <v xml:space="preserve"> </v>
      </c>
      <c r="BI37" s="1165" t="str">
        <f t="shared" si="15"/>
        <v xml:space="preserve"> </v>
      </c>
      <c r="BJ37" s="1165" t="str">
        <f t="shared" si="16"/>
        <v xml:space="preserve"> </v>
      </c>
      <c r="BK37" s="1165" t="str">
        <f t="shared" si="17"/>
        <v xml:space="preserve"> </v>
      </c>
      <c r="BL37" s="1165" t="str">
        <f t="shared" si="18"/>
        <v xml:space="preserve"> </v>
      </c>
      <c r="BM37" s="1165" t="str">
        <f t="shared" si="19"/>
        <v xml:space="preserve"> </v>
      </c>
      <c r="BN37" s="1165" t="str">
        <f t="shared" si="20"/>
        <v xml:space="preserve"> </v>
      </c>
      <c r="BO37" s="1165" t="str">
        <f t="shared" si="21"/>
        <v xml:space="preserve"> </v>
      </c>
      <c r="BP37" s="1165" t="str">
        <f t="shared" si="22"/>
        <v xml:space="preserve"> </v>
      </c>
      <c r="BQ37" s="1165" t="str">
        <f t="shared" si="23"/>
        <v xml:space="preserve"> </v>
      </c>
      <c r="BR37" s="1165" t="str">
        <f t="shared" si="24"/>
        <v xml:space="preserve"> </v>
      </c>
      <c r="BS37" s="1165" t="str">
        <f t="shared" si="25"/>
        <v xml:space="preserve"> </v>
      </c>
      <c r="BU37" s="1165">
        <v>18</v>
      </c>
      <c r="BV37" s="1176">
        <f t="shared" si="29"/>
        <v>0</v>
      </c>
      <c r="BW37" s="1176">
        <f t="shared" si="30"/>
        <v>0</v>
      </c>
      <c r="BX37" s="1176">
        <f t="shared" si="31"/>
        <v>0</v>
      </c>
      <c r="BY37" s="1176">
        <f t="shared" si="32"/>
        <v>0</v>
      </c>
      <c r="BZ37" s="1176">
        <f t="shared" si="33"/>
        <v>0</v>
      </c>
      <c r="CA37" s="1176">
        <f t="shared" si="34"/>
        <v>0</v>
      </c>
      <c r="CB37" s="1176">
        <f t="shared" si="35"/>
        <v>0</v>
      </c>
      <c r="CC37" s="1176">
        <f t="shared" si="36"/>
        <v>0</v>
      </c>
      <c r="CD37" s="1176">
        <f t="shared" si="37"/>
        <v>0</v>
      </c>
      <c r="CE37" s="1176">
        <f t="shared" si="38"/>
        <v>0</v>
      </c>
      <c r="CF37" s="1176">
        <f t="shared" si="39"/>
        <v>0</v>
      </c>
      <c r="CG37" s="1176">
        <f t="shared" si="40"/>
        <v>0</v>
      </c>
    </row>
    <row r="38" spans="1:85" ht="26" customHeight="1">
      <c r="A38" s="205">
        <v>18</v>
      </c>
      <c r="B38" s="922"/>
      <c r="C38" s="924"/>
      <c r="D38" s="923"/>
      <c r="E38" s="924"/>
      <c r="F38" s="924"/>
      <c r="G38" s="924"/>
      <c r="H38" s="1178" t="str">
        <f t="shared" si="26"/>
        <v/>
      </c>
      <c r="I38" s="1178" t="str">
        <f t="shared" si="27"/>
        <v/>
      </c>
      <c r="J38" s="927"/>
      <c r="K38" s="927"/>
      <c r="L38" s="927"/>
      <c r="M38" s="927"/>
      <c r="N38" s="927"/>
      <c r="O38" s="927"/>
      <c r="P38" s="1179"/>
      <c r="Q38" s="1179"/>
      <c r="R38" s="1179"/>
      <c r="S38" s="1179"/>
      <c r="T38" s="1179"/>
      <c r="U38" s="1179"/>
      <c r="V38" s="1569"/>
      <c r="W38" s="1570"/>
      <c r="X38" s="144"/>
      <c r="Y38" s="144"/>
      <c r="Z38" s="144"/>
      <c r="AA38" s="144"/>
      <c r="AB38" s="144"/>
      <c r="AC38" s="133"/>
      <c r="AD38" s="133"/>
      <c r="AE38" s="219"/>
      <c r="AF38" s="221" t="s">
        <v>453</v>
      </c>
      <c r="AG38" s="221" t="s">
        <v>454</v>
      </c>
      <c r="AH38" s="136"/>
      <c r="AI38" s="136"/>
      <c r="AJ38" s="136"/>
      <c r="AK38" s="136"/>
      <c r="AL38" s="136"/>
      <c r="AM38" s="133"/>
      <c r="AN38" s="133"/>
      <c r="AO38" s="133"/>
      <c r="AP38" s="133"/>
      <c r="AQ38" s="133"/>
      <c r="AR38" s="133"/>
      <c r="AS38" s="133"/>
      <c r="AT38" s="136"/>
      <c r="AU38" s="136"/>
      <c r="AV38" s="136"/>
      <c r="AW38" s="136"/>
      <c r="AX38" s="136"/>
      <c r="AY38" s="136"/>
      <c r="AZ38" s="136"/>
      <c r="BA38" s="136"/>
      <c r="BB38" s="136"/>
      <c r="BC38" s="136"/>
      <c r="BD38" s="133">
        <f t="shared" si="12"/>
        <v>0</v>
      </c>
      <c r="BE38" s="428" t="s">
        <v>1191</v>
      </c>
      <c r="BF38" s="166" t="str">
        <f t="shared" si="13"/>
        <v/>
      </c>
      <c r="BG38" s="166">
        <f t="shared" si="28"/>
        <v>0</v>
      </c>
      <c r="BH38" s="1165" t="str">
        <f t="shared" si="14"/>
        <v xml:space="preserve"> </v>
      </c>
      <c r="BI38" s="1165" t="str">
        <f t="shared" si="15"/>
        <v xml:space="preserve"> </v>
      </c>
      <c r="BJ38" s="1165" t="str">
        <f t="shared" si="16"/>
        <v xml:space="preserve"> </v>
      </c>
      <c r="BK38" s="1165" t="str">
        <f t="shared" si="17"/>
        <v xml:space="preserve"> </v>
      </c>
      <c r="BL38" s="1165" t="str">
        <f t="shared" si="18"/>
        <v xml:space="preserve"> </v>
      </c>
      <c r="BM38" s="1165" t="str">
        <f t="shared" si="19"/>
        <v xml:space="preserve"> </v>
      </c>
      <c r="BN38" s="1165" t="str">
        <f t="shared" si="20"/>
        <v xml:space="preserve"> </v>
      </c>
      <c r="BO38" s="1165" t="str">
        <f t="shared" si="21"/>
        <v xml:space="preserve"> </v>
      </c>
      <c r="BP38" s="1165" t="str">
        <f t="shared" si="22"/>
        <v xml:space="preserve"> </v>
      </c>
      <c r="BQ38" s="1165" t="str">
        <f t="shared" si="23"/>
        <v xml:space="preserve"> </v>
      </c>
      <c r="BR38" s="1165" t="str">
        <f t="shared" si="24"/>
        <v xml:space="preserve"> </v>
      </c>
      <c r="BS38" s="1165" t="str">
        <f t="shared" si="25"/>
        <v xml:space="preserve"> </v>
      </c>
      <c r="BU38" s="1165">
        <v>19</v>
      </c>
      <c r="BV38" s="1176">
        <f t="shared" si="29"/>
        <v>0</v>
      </c>
      <c r="BW38" s="1176">
        <f t="shared" si="30"/>
        <v>0</v>
      </c>
      <c r="BX38" s="1176">
        <f t="shared" si="31"/>
        <v>0</v>
      </c>
      <c r="BY38" s="1176">
        <f t="shared" si="32"/>
        <v>0</v>
      </c>
      <c r="BZ38" s="1176">
        <f t="shared" si="33"/>
        <v>0</v>
      </c>
      <c r="CA38" s="1176">
        <f t="shared" si="34"/>
        <v>0</v>
      </c>
      <c r="CB38" s="1176">
        <f t="shared" si="35"/>
        <v>0</v>
      </c>
      <c r="CC38" s="1176">
        <f t="shared" si="36"/>
        <v>0</v>
      </c>
      <c r="CD38" s="1176">
        <f t="shared" si="37"/>
        <v>0</v>
      </c>
      <c r="CE38" s="1176">
        <f t="shared" si="38"/>
        <v>0</v>
      </c>
      <c r="CF38" s="1176">
        <f t="shared" si="39"/>
        <v>0</v>
      </c>
      <c r="CG38" s="1176">
        <f t="shared" si="40"/>
        <v>0</v>
      </c>
    </row>
    <row r="39" spans="1:85" ht="26" customHeight="1">
      <c r="A39" s="260">
        <v>19</v>
      </c>
      <c r="B39" s="922"/>
      <c r="C39" s="924"/>
      <c r="D39" s="923"/>
      <c r="E39" s="924"/>
      <c r="F39" s="924"/>
      <c r="G39" s="924"/>
      <c r="H39" s="1178" t="str">
        <f t="shared" si="26"/>
        <v/>
      </c>
      <c r="I39" s="1178" t="str">
        <f t="shared" si="27"/>
        <v/>
      </c>
      <c r="J39" s="927"/>
      <c r="K39" s="927"/>
      <c r="L39" s="927"/>
      <c r="M39" s="927"/>
      <c r="N39" s="927"/>
      <c r="O39" s="927"/>
      <c r="P39" s="1179"/>
      <c r="Q39" s="1179"/>
      <c r="R39" s="1179"/>
      <c r="S39" s="1179"/>
      <c r="T39" s="1179"/>
      <c r="U39" s="1179"/>
      <c r="V39" s="1569"/>
      <c r="W39" s="1570"/>
      <c r="X39" s="144"/>
      <c r="Y39" s="144"/>
      <c r="Z39" s="144"/>
      <c r="AA39" s="144"/>
      <c r="AB39" s="144"/>
      <c r="AC39" s="133"/>
      <c r="AD39" s="133"/>
      <c r="AE39" s="135"/>
      <c r="AF39" s="221" t="s">
        <v>718</v>
      </c>
      <c r="AG39" s="221" t="s">
        <v>454</v>
      </c>
      <c r="AH39" s="136"/>
      <c r="AI39" s="136"/>
      <c r="AJ39" s="136"/>
      <c r="AK39" s="136"/>
      <c r="AL39" s="136"/>
      <c r="AM39" s="140" t="s">
        <v>459</v>
      </c>
      <c r="AN39" s="187"/>
      <c r="AO39" s="133"/>
      <c r="AP39" s="133"/>
      <c r="AQ39" s="133"/>
      <c r="AR39" s="133"/>
      <c r="AS39" s="133"/>
      <c r="AT39" s="136"/>
      <c r="AU39" s="136"/>
      <c r="AV39" s="136"/>
      <c r="AW39" s="136"/>
      <c r="AX39" s="136"/>
      <c r="AY39" s="136"/>
      <c r="AZ39" s="136"/>
      <c r="BA39" s="136"/>
      <c r="BB39" s="136"/>
      <c r="BC39" s="136"/>
      <c r="BD39" s="133">
        <f t="shared" si="12"/>
        <v>0</v>
      </c>
      <c r="BE39" s="428" t="s">
        <v>1192</v>
      </c>
      <c r="BF39" s="166" t="str">
        <f t="shared" si="13"/>
        <v/>
      </c>
      <c r="BG39" s="166">
        <f t="shared" si="28"/>
        <v>0</v>
      </c>
      <c r="BH39" s="1165" t="str">
        <f t="shared" si="14"/>
        <v xml:space="preserve"> </v>
      </c>
      <c r="BI39" s="1165" t="str">
        <f t="shared" si="15"/>
        <v xml:space="preserve"> </v>
      </c>
      <c r="BJ39" s="1165" t="str">
        <f t="shared" si="16"/>
        <v xml:space="preserve"> </v>
      </c>
      <c r="BK39" s="1165" t="str">
        <f t="shared" si="17"/>
        <v xml:space="preserve"> </v>
      </c>
      <c r="BL39" s="1165" t="str">
        <f t="shared" si="18"/>
        <v xml:space="preserve"> </v>
      </c>
      <c r="BM39" s="1165" t="str">
        <f t="shared" si="19"/>
        <v xml:space="preserve"> </v>
      </c>
      <c r="BN39" s="1165" t="str">
        <f t="shared" si="20"/>
        <v xml:space="preserve"> </v>
      </c>
      <c r="BO39" s="1165" t="str">
        <f t="shared" si="21"/>
        <v xml:space="preserve"> </v>
      </c>
      <c r="BP39" s="1165" t="str">
        <f t="shared" si="22"/>
        <v xml:space="preserve"> </v>
      </c>
      <c r="BQ39" s="1165" t="str">
        <f t="shared" si="23"/>
        <v xml:space="preserve"> </v>
      </c>
      <c r="BR39" s="1165" t="str">
        <f t="shared" si="24"/>
        <v xml:space="preserve"> </v>
      </c>
      <c r="BS39" s="1165" t="str">
        <f t="shared" si="25"/>
        <v xml:space="preserve"> </v>
      </c>
      <c r="BU39" s="1165">
        <v>20</v>
      </c>
      <c r="BV39" s="1176">
        <f t="shared" si="29"/>
        <v>0</v>
      </c>
      <c r="BW39" s="1176">
        <f t="shared" si="30"/>
        <v>0</v>
      </c>
      <c r="BX39" s="1176">
        <f t="shared" si="31"/>
        <v>0</v>
      </c>
      <c r="BY39" s="1176">
        <f t="shared" si="32"/>
        <v>0</v>
      </c>
      <c r="BZ39" s="1176">
        <f t="shared" si="33"/>
        <v>0</v>
      </c>
      <c r="CA39" s="1176">
        <f t="shared" si="34"/>
        <v>0</v>
      </c>
      <c r="CB39" s="1176">
        <f t="shared" si="35"/>
        <v>0</v>
      </c>
      <c r="CC39" s="1176">
        <f t="shared" si="36"/>
        <v>0</v>
      </c>
      <c r="CD39" s="1176">
        <f t="shared" si="37"/>
        <v>0</v>
      </c>
      <c r="CE39" s="1176">
        <f t="shared" si="38"/>
        <v>0</v>
      </c>
      <c r="CF39" s="1176">
        <f t="shared" si="39"/>
        <v>0</v>
      </c>
      <c r="CG39" s="1176">
        <f t="shared" si="40"/>
        <v>0</v>
      </c>
    </row>
    <row r="40" spans="1:85" ht="26" customHeight="1">
      <c r="A40" s="205">
        <v>20</v>
      </c>
      <c r="B40" s="922"/>
      <c r="C40" s="924"/>
      <c r="D40" s="923"/>
      <c r="E40" s="924"/>
      <c r="F40" s="924"/>
      <c r="G40" s="924"/>
      <c r="H40" s="1178" t="str">
        <f t="shared" si="26"/>
        <v/>
      </c>
      <c r="I40" s="1178" t="str">
        <f t="shared" si="27"/>
        <v/>
      </c>
      <c r="J40" s="927"/>
      <c r="K40" s="927"/>
      <c r="L40" s="927"/>
      <c r="M40" s="927"/>
      <c r="N40" s="927"/>
      <c r="O40" s="927"/>
      <c r="P40" s="1179"/>
      <c r="Q40" s="1179"/>
      <c r="R40" s="1179"/>
      <c r="S40" s="1179"/>
      <c r="T40" s="1179"/>
      <c r="U40" s="1179"/>
      <c r="V40" s="1569"/>
      <c r="W40" s="1570"/>
      <c r="X40" s="144"/>
      <c r="Y40" s="144"/>
      <c r="Z40" s="144"/>
      <c r="AA40" s="144"/>
      <c r="AB40" s="144"/>
      <c r="AC40" s="133"/>
      <c r="AD40" s="133"/>
      <c r="AE40" s="135"/>
      <c r="AF40" s="221" t="s">
        <v>457</v>
      </c>
      <c r="AG40" s="221" t="s">
        <v>454</v>
      </c>
      <c r="AH40" s="136"/>
      <c r="AI40" s="136"/>
      <c r="AJ40" s="136"/>
      <c r="AK40" s="136"/>
      <c r="AL40" s="136"/>
      <c r="AM40" s="224" t="s">
        <v>461</v>
      </c>
      <c r="AN40" s="208" t="s">
        <v>462</v>
      </c>
      <c r="AO40" s="133"/>
      <c r="AP40" s="133"/>
      <c r="AQ40" s="133"/>
      <c r="AR40" s="136"/>
      <c r="AS40" s="136"/>
      <c r="AT40" s="136"/>
      <c r="AU40" s="136"/>
      <c r="AV40" s="136"/>
      <c r="AW40" s="136"/>
      <c r="AX40" s="136"/>
      <c r="AY40" s="136"/>
      <c r="AZ40" s="136"/>
      <c r="BA40" s="136"/>
      <c r="BB40" s="136"/>
      <c r="BC40" s="136"/>
      <c r="BD40" s="133">
        <f t="shared" si="12"/>
        <v>0</v>
      </c>
      <c r="BE40" s="428" t="s">
        <v>1193</v>
      </c>
      <c r="BF40" s="166" t="str">
        <f t="shared" si="13"/>
        <v/>
      </c>
      <c r="BG40" s="166">
        <f t="shared" si="28"/>
        <v>0</v>
      </c>
      <c r="BH40" s="1165" t="str">
        <f t="shared" si="14"/>
        <v xml:space="preserve"> </v>
      </c>
      <c r="BI40" s="1165" t="str">
        <f t="shared" si="15"/>
        <v xml:space="preserve"> </v>
      </c>
      <c r="BJ40" s="1165" t="str">
        <f t="shared" si="16"/>
        <v xml:space="preserve"> </v>
      </c>
      <c r="BK40" s="1165" t="str">
        <f t="shared" si="17"/>
        <v xml:space="preserve"> </v>
      </c>
      <c r="BL40" s="1165" t="str">
        <f t="shared" si="18"/>
        <v xml:space="preserve"> </v>
      </c>
      <c r="BM40" s="1165" t="str">
        <f t="shared" si="19"/>
        <v xml:space="preserve"> </v>
      </c>
      <c r="BN40" s="1165" t="str">
        <f t="shared" si="20"/>
        <v xml:space="preserve"> </v>
      </c>
      <c r="BO40" s="1165" t="str">
        <f t="shared" si="21"/>
        <v xml:space="preserve"> </v>
      </c>
      <c r="BP40" s="1165" t="str">
        <f t="shared" si="22"/>
        <v xml:space="preserve"> </v>
      </c>
      <c r="BQ40" s="1165" t="str">
        <f t="shared" si="23"/>
        <v xml:space="preserve"> </v>
      </c>
      <c r="BR40" s="1165" t="str">
        <f t="shared" si="24"/>
        <v xml:space="preserve"> </v>
      </c>
      <c r="BS40" s="1165" t="str">
        <f t="shared" si="25"/>
        <v xml:space="preserve"> </v>
      </c>
      <c r="BU40" s="1165">
        <v>21</v>
      </c>
      <c r="BV40" s="1176">
        <f t="shared" si="29"/>
        <v>0</v>
      </c>
      <c r="BW40" s="1176">
        <f t="shared" si="30"/>
        <v>0</v>
      </c>
      <c r="BX40" s="1176">
        <f t="shared" si="31"/>
        <v>0</v>
      </c>
      <c r="BY40" s="1176">
        <f t="shared" si="32"/>
        <v>0</v>
      </c>
      <c r="BZ40" s="1176">
        <f t="shared" si="33"/>
        <v>0</v>
      </c>
      <c r="CA40" s="1176">
        <f t="shared" si="34"/>
        <v>0</v>
      </c>
      <c r="CB40" s="1176">
        <f t="shared" si="35"/>
        <v>0</v>
      </c>
      <c r="CC40" s="1176">
        <f t="shared" si="36"/>
        <v>0</v>
      </c>
      <c r="CD40" s="1176">
        <f t="shared" si="37"/>
        <v>0</v>
      </c>
      <c r="CE40" s="1176">
        <f t="shared" si="38"/>
        <v>0</v>
      </c>
      <c r="CF40" s="1176">
        <f t="shared" si="39"/>
        <v>0</v>
      </c>
      <c r="CG40" s="1176">
        <f t="shared" si="40"/>
        <v>0</v>
      </c>
    </row>
    <row r="41" spans="1:85" ht="26" customHeight="1">
      <c r="A41" s="260">
        <v>21</v>
      </c>
      <c r="B41" s="922"/>
      <c r="C41" s="922"/>
      <c r="D41" s="923"/>
      <c r="E41" s="924"/>
      <c r="F41" s="924"/>
      <c r="G41" s="924"/>
      <c r="H41" s="1178" t="str">
        <f t="shared" si="26"/>
        <v/>
      </c>
      <c r="I41" s="1178" t="str">
        <f t="shared" si="27"/>
        <v/>
      </c>
      <c r="J41" s="927"/>
      <c r="K41" s="927"/>
      <c r="L41" s="927"/>
      <c r="M41" s="927"/>
      <c r="N41" s="927"/>
      <c r="O41" s="927"/>
      <c r="P41" s="1179"/>
      <c r="Q41" s="1179"/>
      <c r="R41" s="1179"/>
      <c r="S41" s="1179"/>
      <c r="T41" s="1179"/>
      <c r="U41" s="1179"/>
      <c r="V41" s="1569"/>
      <c r="W41" s="1570"/>
      <c r="X41" s="144"/>
      <c r="Y41" s="144"/>
      <c r="Z41" s="144"/>
      <c r="AA41" s="144"/>
      <c r="AB41" s="144"/>
      <c r="AC41" s="133"/>
      <c r="AD41" s="133"/>
      <c r="AE41" s="135"/>
      <c r="AF41" s="221" t="s">
        <v>458</v>
      </c>
      <c r="AG41" s="221" t="s">
        <v>454</v>
      </c>
      <c r="AH41" s="136"/>
      <c r="AI41" s="136"/>
      <c r="AJ41" s="136"/>
      <c r="AK41" s="136"/>
      <c r="AL41" s="136"/>
      <c r="AM41" s="224" t="s">
        <v>464</v>
      </c>
      <c r="AN41" s="208" t="s">
        <v>462</v>
      </c>
      <c r="AO41" s="133"/>
      <c r="AP41" s="133"/>
      <c r="AQ41" s="133"/>
      <c r="AR41" s="136"/>
      <c r="AS41" s="136"/>
      <c r="AT41" s="136"/>
      <c r="AU41" s="136"/>
      <c r="AV41" s="136"/>
      <c r="AW41" s="136"/>
      <c r="AX41" s="136"/>
      <c r="AY41" s="136"/>
      <c r="AZ41" s="136"/>
      <c r="BA41" s="136"/>
      <c r="BB41" s="136"/>
      <c r="BC41" s="136"/>
      <c r="BD41" s="133">
        <f t="shared" si="12"/>
        <v>0</v>
      </c>
      <c r="BE41" s="428" t="s">
        <v>1194</v>
      </c>
      <c r="BF41" s="166" t="str">
        <f t="shared" si="13"/>
        <v/>
      </c>
      <c r="BG41" s="166">
        <f t="shared" si="28"/>
        <v>0</v>
      </c>
      <c r="BH41" s="1165" t="str">
        <f t="shared" si="14"/>
        <v xml:space="preserve"> </v>
      </c>
      <c r="BI41" s="1165" t="str">
        <f t="shared" si="15"/>
        <v xml:space="preserve"> </v>
      </c>
      <c r="BJ41" s="1165" t="str">
        <f t="shared" si="16"/>
        <v xml:space="preserve"> </v>
      </c>
      <c r="BK41" s="1165" t="str">
        <f t="shared" si="17"/>
        <v xml:space="preserve"> </v>
      </c>
      <c r="BL41" s="1165" t="str">
        <f t="shared" si="18"/>
        <v xml:space="preserve"> </v>
      </c>
      <c r="BM41" s="1165" t="str">
        <f t="shared" si="19"/>
        <v xml:space="preserve"> </v>
      </c>
      <c r="BN41" s="1165" t="str">
        <f t="shared" si="20"/>
        <v xml:space="preserve"> </v>
      </c>
      <c r="BO41" s="1165" t="str">
        <f t="shared" si="21"/>
        <v xml:space="preserve"> </v>
      </c>
      <c r="BP41" s="1165" t="str">
        <f t="shared" si="22"/>
        <v xml:space="preserve"> </v>
      </c>
      <c r="BQ41" s="1165" t="str">
        <f t="shared" si="23"/>
        <v xml:space="preserve"> </v>
      </c>
      <c r="BR41" s="1165" t="str">
        <f t="shared" si="24"/>
        <v xml:space="preserve"> </v>
      </c>
      <c r="BS41" s="1165" t="str">
        <f t="shared" si="25"/>
        <v xml:space="preserve"> </v>
      </c>
      <c r="BU41" s="1165">
        <v>22</v>
      </c>
      <c r="BV41" s="1176">
        <f t="shared" si="29"/>
        <v>0</v>
      </c>
      <c r="BW41" s="1176">
        <f t="shared" si="30"/>
        <v>0</v>
      </c>
      <c r="BX41" s="1176">
        <f t="shared" si="31"/>
        <v>0</v>
      </c>
      <c r="BY41" s="1176">
        <f t="shared" si="32"/>
        <v>0</v>
      </c>
      <c r="BZ41" s="1176">
        <f t="shared" si="33"/>
        <v>0</v>
      </c>
      <c r="CA41" s="1176">
        <f t="shared" si="34"/>
        <v>0</v>
      </c>
      <c r="CB41" s="1176">
        <f t="shared" si="35"/>
        <v>0</v>
      </c>
      <c r="CC41" s="1176">
        <f t="shared" si="36"/>
        <v>0</v>
      </c>
      <c r="CD41" s="1176">
        <f t="shared" si="37"/>
        <v>0</v>
      </c>
      <c r="CE41" s="1176">
        <f t="shared" si="38"/>
        <v>0</v>
      </c>
      <c r="CF41" s="1176">
        <f t="shared" si="39"/>
        <v>0</v>
      </c>
      <c r="CG41" s="1176">
        <f t="shared" si="40"/>
        <v>0</v>
      </c>
    </row>
    <row r="42" spans="1:85" ht="26" customHeight="1">
      <c r="A42" s="205">
        <v>22</v>
      </c>
      <c r="B42" s="922"/>
      <c r="C42" s="924"/>
      <c r="D42" s="923"/>
      <c r="E42" s="924"/>
      <c r="F42" s="924"/>
      <c r="G42" s="924"/>
      <c r="H42" s="1178" t="str">
        <f t="shared" si="26"/>
        <v/>
      </c>
      <c r="I42" s="1178" t="str">
        <f t="shared" si="27"/>
        <v/>
      </c>
      <c r="J42" s="927"/>
      <c r="K42" s="927"/>
      <c r="L42" s="927"/>
      <c r="M42" s="927"/>
      <c r="N42" s="927"/>
      <c r="O42" s="927"/>
      <c r="P42" s="1179"/>
      <c r="Q42" s="1179"/>
      <c r="R42" s="1179"/>
      <c r="S42" s="1179"/>
      <c r="T42" s="1179"/>
      <c r="U42" s="1179"/>
      <c r="V42" s="1569"/>
      <c r="W42" s="1570"/>
      <c r="X42" s="144"/>
      <c r="Y42" s="144"/>
      <c r="Z42" s="144"/>
      <c r="AA42" s="144"/>
      <c r="AB42" s="144"/>
      <c r="AC42" s="133"/>
      <c r="AD42" s="133"/>
      <c r="AE42" s="135"/>
      <c r="AF42" s="221" t="s">
        <v>428</v>
      </c>
      <c r="AG42" s="221" t="s">
        <v>454</v>
      </c>
      <c r="AH42" s="136"/>
      <c r="AI42" s="136"/>
      <c r="AJ42" s="136"/>
      <c r="AK42" s="136"/>
      <c r="AL42" s="136"/>
      <c r="AM42" s="224" t="s">
        <v>466</v>
      </c>
      <c r="AN42" s="208"/>
      <c r="AO42" s="133"/>
      <c r="AP42" s="133"/>
      <c r="AQ42" s="133"/>
      <c r="AR42" s="136"/>
      <c r="AS42" s="136"/>
      <c r="AT42" s="136"/>
      <c r="AU42" s="136"/>
      <c r="AV42" s="136"/>
      <c r="AW42" s="136"/>
      <c r="AX42" s="136"/>
      <c r="AY42" s="136"/>
      <c r="AZ42" s="136"/>
      <c r="BA42" s="136"/>
      <c r="BB42" s="136"/>
      <c r="BC42" s="136"/>
      <c r="BD42" s="133">
        <f t="shared" si="12"/>
        <v>0</v>
      </c>
      <c r="BE42" s="428" t="s">
        <v>1195</v>
      </c>
      <c r="BF42" s="166" t="str">
        <f t="shared" si="13"/>
        <v/>
      </c>
      <c r="BG42" s="166">
        <f t="shared" si="28"/>
        <v>0</v>
      </c>
      <c r="BH42" s="1165" t="str">
        <f t="shared" si="14"/>
        <v xml:space="preserve"> </v>
      </c>
      <c r="BI42" s="1165" t="str">
        <f t="shared" si="15"/>
        <v xml:space="preserve"> </v>
      </c>
      <c r="BJ42" s="1165" t="str">
        <f t="shared" si="16"/>
        <v xml:space="preserve"> </v>
      </c>
      <c r="BK42" s="1165" t="str">
        <f t="shared" si="17"/>
        <v xml:space="preserve"> </v>
      </c>
      <c r="BL42" s="1165" t="str">
        <f t="shared" si="18"/>
        <v xml:space="preserve"> </v>
      </c>
      <c r="BM42" s="1165" t="str">
        <f t="shared" si="19"/>
        <v xml:space="preserve"> </v>
      </c>
      <c r="BN42" s="1165" t="str">
        <f t="shared" si="20"/>
        <v xml:space="preserve"> </v>
      </c>
      <c r="BO42" s="1165" t="str">
        <f t="shared" si="21"/>
        <v xml:space="preserve"> </v>
      </c>
      <c r="BP42" s="1165" t="str">
        <f t="shared" si="22"/>
        <v xml:space="preserve"> </v>
      </c>
      <c r="BQ42" s="1165" t="str">
        <f t="shared" si="23"/>
        <v xml:space="preserve"> </v>
      </c>
      <c r="BR42" s="1165" t="str">
        <f t="shared" si="24"/>
        <v xml:space="preserve"> </v>
      </c>
      <c r="BS42" s="1165" t="str">
        <f t="shared" si="25"/>
        <v xml:space="preserve"> </v>
      </c>
      <c r="BU42" s="1165">
        <v>23</v>
      </c>
      <c r="BV42" s="1176">
        <f t="shared" si="29"/>
        <v>0</v>
      </c>
      <c r="BW42" s="1176">
        <f t="shared" si="30"/>
        <v>0</v>
      </c>
      <c r="BX42" s="1176">
        <f t="shared" si="31"/>
        <v>0</v>
      </c>
      <c r="BY42" s="1176">
        <f t="shared" si="32"/>
        <v>0</v>
      </c>
      <c r="BZ42" s="1176">
        <f t="shared" si="33"/>
        <v>0</v>
      </c>
      <c r="CA42" s="1176">
        <f t="shared" si="34"/>
        <v>0</v>
      </c>
      <c r="CB42" s="1176">
        <f t="shared" si="35"/>
        <v>0</v>
      </c>
      <c r="CC42" s="1176">
        <f t="shared" si="36"/>
        <v>0</v>
      </c>
      <c r="CD42" s="1176">
        <f t="shared" si="37"/>
        <v>0</v>
      </c>
      <c r="CE42" s="1176">
        <f t="shared" si="38"/>
        <v>0</v>
      </c>
      <c r="CF42" s="1176">
        <f t="shared" si="39"/>
        <v>0</v>
      </c>
      <c r="CG42" s="1176">
        <f t="shared" si="40"/>
        <v>0</v>
      </c>
    </row>
    <row r="43" spans="1:85" ht="26" customHeight="1">
      <c r="A43" s="261">
        <v>23</v>
      </c>
      <c r="B43" s="922"/>
      <c r="C43" s="924"/>
      <c r="D43" s="923"/>
      <c r="E43" s="924"/>
      <c r="F43" s="924"/>
      <c r="G43" s="924"/>
      <c r="H43" s="1178" t="str">
        <f t="shared" si="26"/>
        <v/>
      </c>
      <c r="I43" s="1178" t="str">
        <f t="shared" si="27"/>
        <v/>
      </c>
      <c r="J43" s="927"/>
      <c r="K43" s="927"/>
      <c r="L43" s="927"/>
      <c r="M43" s="927"/>
      <c r="N43" s="927"/>
      <c r="O43" s="927"/>
      <c r="P43" s="1179"/>
      <c r="Q43" s="1179"/>
      <c r="R43" s="1179"/>
      <c r="S43" s="1179"/>
      <c r="T43" s="1179"/>
      <c r="U43" s="1179"/>
      <c r="V43" s="1569"/>
      <c r="W43" s="1570"/>
      <c r="X43" s="144"/>
      <c r="Y43" s="144"/>
      <c r="Z43" s="144"/>
      <c r="AA43" s="144"/>
      <c r="AB43" s="144"/>
      <c r="AC43" s="133"/>
      <c r="AD43" s="133"/>
      <c r="AE43" s="135"/>
      <c r="AF43" s="221" t="s">
        <v>460</v>
      </c>
      <c r="AG43" s="221" t="s">
        <v>454</v>
      </c>
      <c r="AH43" s="136"/>
      <c r="AI43" s="136"/>
      <c r="AJ43" s="136"/>
      <c r="AK43" s="136"/>
      <c r="AL43" s="136"/>
      <c r="AM43" s="225"/>
      <c r="AN43" s="216"/>
      <c r="AO43" s="133"/>
      <c r="AP43" s="133"/>
      <c r="AQ43" s="133"/>
      <c r="AR43" s="136"/>
      <c r="AS43" s="136"/>
      <c r="AT43" s="136"/>
      <c r="AU43" s="136"/>
      <c r="AV43" s="136"/>
      <c r="AW43" s="136"/>
      <c r="AX43" s="136"/>
      <c r="AY43" s="136"/>
      <c r="AZ43" s="136"/>
      <c r="BA43" s="136"/>
      <c r="BB43" s="136"/>
      <c r="BC43" s="136"/>
      <c r="BD43" s="133">
        <f t="shared" si="12"/>
        <v>0</v>
      </c>
      <c r="BE43" s="428" t="s">
        <v>1196</v>
      </c>
      <c r="BF43" s="166" t="str">
        <f t="shared" si="13"/>
        <v/>
      </c>
      <c r="BG43" s="166">
        <f t="shared" si="28"/>
        <v>0</v>
      </c>
      <c r="BH43" s="1165" t="str">
        <f t="shared" si="14"/>
        <v xml:space="preserve"> </v>
      </c>
      <c r="BI43" s="1165" t="str">
        <f t="shared" si="15"/>
        <v xml:space="preserve"> </v>
      </c>
      <c r="BJ43" s="1165" t="str">
        <f t="shared" si="16"/>
        <v xml:space="preserve"> </v>
      </c>
      <c r="BK43" s="1165" t="str">
        <f t="shared" si="17"/>
        <v xml:space="preserve"> </v>
      </c>
      <c r="BL43" s="1165" t="str">
        <f t="shared" si="18"/>
        <v xml:space="preserve"> </v>
      </c>
      <c r="BM43" s="1165" t="str">
        <f t="shared" si="19"/>
        <v xml:space="preserve"> </v>
      </c>
      <c r="BN43" s="1165" t="str">
        <f t="shared" si="20"/>
        <v xml:space="preserve"> </v>
      </c>
      <c r="BO43" s="1165" t="str">
        <f t="shared" si="21"/>
        <v xml:space="preserve"> </v>
      </c>
      <c r="BP43" s="1165" t="str">
        <f t="shared" si="22"/>
        <v xml:space="preserve"> </v>
      </c>
      <c r="BQ43" s="1165" t="str">
        <f t="shared" si="23"/>
        <v xml:space="preserve"> </v>
      </c>
      <c r="BR43" s="1165" t="str">
        <f t="shared" si="24"/>
        <v xml:space="preserve"> </v>
      </c>
      <c r="BS43" s="1165" t="str">
        <f t="shared" si="25"/>
        <v xml:space="preserve"> </v>
      </c>
      <c r="BU43" s="1165">
        <v>24</v>
      </c>
      <c r="BV43" s="1176">
        <f t="shared" si="29"/>
        <v>0</v>
      </c>
      <c r="BW43" s="1176">
        <f t="shared" si="30"/>
        <v>0</v>
      </c>
      <c r="BX43" s="1176">
        <f t="shared" si="31"/>
        <v>0</v>
      </c>
      <c r="BY43" s="1176">
        <f t="shared" si="32"/>
        <v>0</v>
      </c>
      <c r="BZ43" s="1176">
        <f t="shared" si="33"/>
        <v>0</v>
      </c>
      <c r="CA43" s="1176">
        <f t="shared" si="34"/>
        <v>0</v>
      </c>
      <c r="CB43" s="1176">
        <f t="shared" si="35"/>
        <v>0</v>
      </c>
      <c r="CC43" s="1176">
        <f t="shared" si="36"/>
        <v>0</v>
      </c>
      <c r="CD43" s="1176">
        <f t="shared" si="37"/>
        <v>0</v>
      </c>
      <c r="CE43" s="1176">
        <f t="shared" si="38"/>
        <v>0</v>
      </c>
      <c r="CF43" s="1176">
        <f t="shared" si="39"/>
        <v>0</v>
      </c>
      <c r="CG43" s="1176">
        <f t="shared" si="40"/>
        <v>0</v>
      </c>
    </row>
    <row r="44" spans="1:85" ht="26" customHeight="1" thickBot="1">
      <c r="A44" s="215">
        <v>24</v>
      </c>
      <c r="B44" s="922"/>
      <c r="C44" s="924"/>
      <c r="D44" s="923"/>
      <c r="E44" s="924"/>
      <c r="F44" s="924"/>
      <c r="G44" s="924"/>
      <c r="H44" s="1178" t="str">
        <f t="shared" si="26"/>
        <v/>
      </c>
      <c r="I44" s="1178" t="str">
        <f t="shared" si="27"/>
        <v/>
      </c>
      <c r="J44" s="927"/>
      <c r="K44" s="927"/>
      <c r="L44" s="927"/>
      <c r="M44" s="927"/>
      <c r="N44" s="927"/>
      <c r="O44" s="927"/>
      <c r="P44" s="1179"/>
      <c r="Q44" s="1179"/>
      <c r="R44" s="1179"/>
      <c r="S44" s="1179"/>
      <c r="T44" s="1179"/>
      <c r="U44" s="1179"/>
      <c r="V44" s="1569"/>
      <c r="W44" s="1570"/>
      <c r="X44" s="144"/>
      <c r="Y44" s="144"/>
      <c r="Z44" s="144"/>
      <c r="AA44" s="144"/>
      <c r="AB44" s="144"/>
      <c r="AC44" s="133"/>
      <c r="AD44" s="133"/>
      <c r="AE44" s="135"/>
      <c r="AF44" s="221" t="s">
        <v>463</v>
      </c>
      <c r="AG44" s="221" t="s">
        <v>454</v>
      </c>
      <c r="AH44" s="136"/>
      <c r="AI44" s="136"/>
      <c r="AJ44" s="136"/>
      <c r="AK44" s="136"/>
      <c r="AL44" s="136"/>
      <c r="AM44" s="226" t="str">
        <f>AN11</f>
        <v>調理員等</v>
      </c>
      <c r="AN44" s="227"/>
      <c r="AO44" s="228" t="str">
        <f>AM40&amp;"の場合"</f>
        <v>調理業務の全部を委託の場合</v>
      </c>
      <c r="AP44" s="229"/>
      <c r="AQ44" s="230"/>
      <c r="AR44" s="230"/>
      <c r="AS44" s="231"/>
      <c r="AT44" s="232" t="str">
        <f>AM41&amp;"の場合"</f>
        <v>搬入施設から食事を搬入の場合</v>
      </c>
      <c r="AU44" s="233"/>
      <c r="AV44" s="233"/>
      <c r="AW44" s="233"/>
      <c r="AX44" s="234"/>
      <c r="AY44" s="213" t="str">
        <f>AM42&amp;"の場合"</f>
        <v>それ以外（自園で調理）の場合</v>
      </c>
      <c r="AZ44" s="235"/>
      <c r="BA44" s="235"/>
      <c r="BB44" s="235"/>
      <c r="BC44" s="236"/>
      <c r="BD44" s="133">
        <f t="shared" si="12"/>
        <v>0</v>
      </c>
      <c r="BE44" s="428" t="s">
        <v>1197</v>
      </c>
      <c r="BF44" s="166" t="str">
        <f t="shared" si="13"/>
        <v/>
      </c>
      <c r="BG44" s="166">
        <f t="shared" si="28"/>
        <v>0</v>
      </c>
      <c r="BH44" s="1165" t="str">
        <f t="shared" si="14"/>
        <v xml:space="preserve"> </v>
      </c>
      <c r="BI44" s="1165" t="str">
        <f t="shared" si="15"/>
        <v xml:space="preserve"> </v>
      </c>
      <c r="BJ44" s="1165" t="str">
        <f t="shared" si="16"/>
        <v xml:space="preserve"> </v>
      </c>
      <c r="BK44" s="1165" t="str">
        <f t="shared" si="17"/>
        <v xml:space="preserve"> </v>
      </c>
      <c r="BL44" s="1165" t="str">
        <f t="shared" si="18"/>
        <v xml:space="preserve"> </v>
      </c>
      <c r="BM44" s="1165" t="str">
        <f t="shared" si="19"/>
        <v xml:space="preserve"> </v>
      </c>
      <c r="BN44" s="1165" t="str">
        <f t="shared" si="20"/>
        <v xml:space="preserve"> </v>
      </c>
      <c r="BO44" s="1165" t="str">
        <f t="shared" si="21"/>
        <v xml:space="preserve"> </v>
      </c>
      <c r="BP44" s="1165" t="str">
        <f t="shared" si="22"/>
        <v xml:space="preserve"> </v>
      </c>
      <c r="BQ44" s="1165" t="str">
        <f t="shared" si="23"/>
        <v xml:space="preserve"> </v>
      </c>
      <c r="BR44" s="1165" t="str">
        <f t="shared" si="24"/>
        <v xml:space="preserve"> </v>
      </c>
      <c r="BS44" s="1165" t="str">
        <f t="shared" si="25"/>
        <v xml:space="preserve"> </v>
      </c>
      <c r="BU44" s="1165">
        <v>25</v>
      </c>
      <c r="BV44" s="1176">
        <f t="shared" si="29"/>
        <v>0</v>
      </c>
      <c r="BW44" s="1176">
        <f t="shared" si="30"/>
        <v>0</v>
      </c>
      <c r="BX44" s="1176">
        <f t="shared" si="31"/>
        <v>0</v>
      </c>
      <c r="BY44" s="1176">
        <f t="shared" si="32"/>
        <v>0</v>
      </c>
      <c r="BZ44" s="1176">
        <f t="shared" si="33"/>
        <v>0</v>
      </c>
      <c r="CA44" s="1176">
        <f t="shared" si="34"/>
        <v>0</v>
      </c>
      <c r="CB44" s="1176">
        <f t="shared" si="35"/>
        <v>0</v>
      </c>
      <c r="CC44" s="1176">
        <f t="shared" si="36"/>
        <v>0</v>
      </c>
      <c r="CD44" s="1176">
        <f t="shared" si="37"/>
        <v>0</v>
      </c>
      <c r="CE44" s="1176">
        <f t="shared" si="38"/>
        <v>0</v>
      </c>
      <c r="CF44" s="1176">
        <f t="shared" si="39"/>
        <v>0</v>
      </c>
      <c r="CG44" s="1176">
        <f t="shared" si="40"/>
        <v>0</v>
      </c>
    </row>
    <row r="45" spans="1:85" ht="26" customHeight="1">
      <c r="A45" s="261">
        <v>25</v>
      </c>
      <c r="B45" s="922"/>
      <c r="C45" s="924"/>
      <c r="D45" s="923"/>
      <c r="E45" s="924"/>
      <c r="F45" s="924"/>
      <c r="G45" s="924"/>
      <c r="H45" s="1178" t="str">
        <f t="shared" si="26"/>
        <v/>
      </c>
      <c r="I45" s="1178" t="str">
        <f t="shared" si="27"/>
        <v/>
      </c>
      <c r="J45" s="927"/>
      <c r="K45" s="927"/>
      <c r="L45" s="927"/>
      <c r="M45" s="927"/>
      <c r="N45" s="927"/>
      <c r="O45" s="927"/>
      <c r="P45" s="1179"/>
      <c r="Q45" s="1179"/>
      <c r="R45" s="1179"/>
      <c r="S45" s="1179"/>
      <c r="T45" s="1179"/>
      <c r="U45" s="1179"/>
      <c r="V45" s="1569"/>
      <c r="W45" s="1570"/>
      <c r="X45" s="144"/>
      <c r="Y45" s="144"/>
      <c r="Z45" s="144"/>
      <c r="AA45" s="144"/>
      <c r="AB45" s="144"/>
      <c r="AC45" s="133"/>
      <c r="AD45" s="133"/>
      <c r="AE45" s="237"/>
      <c r="AF45" s="221" t="s">
        <v>753</v>
      </c>
      <c r="AG45" s="221" t="s">
        <v>454</v>
      </c>
      <c r="AH45" s="136"/>
      <c r="AI45" s="136"/>
      <c r="AJ45" s="136"/>
      <c r="AK45" s="136"/>
      <c r="AL45" s="136"/>
      <c r="AM45" s="238"/>
      <c r="AN45" s="239"/>
      <c r="AO45" s="240" t="str">
        <f>$AO$3&amp;"かつ"&amp;$AM$40</f>
        <v>保育所かつ調理業務の全部を委託</v>
      </c>
      <c r="AP45" s="241" t="str">
        <f>$AP$3&amp;"かつ"&amp;$AM$40</f>
        <v>認定こども園かつ調理業務の全部を委託</v>
      </c>
      <c r="AQ45" s="241" t="str">
        <f>$AQ$3&amp;"かつ"&amp;$AM$40</f>
        <v>私立幼稚園かつ調理業務の全部を委託</v>
      </c>
      <c r="AR45" s="241" t="str">
        <f>$AR$3&amp;"かつ"&amp;$AM$40</f>
        <v>小規模保育事業Aかつ調理業務の全部を委託</v>
      </c>
      <c r="AS45" s="242" t="str">
        <f>$AS$3&amp;"かつ"&amp;$AM$40</f>
        <v>事業所内保育事業（定員20人以上）かつ調理業務の全部を委託</v>
      </c>
      <c r="AT45" s="240" t="str">
        <f>$AO$3&amp;"かつ"&amp;$AM$41</f>
        <v>保育所かつ搬入施設から食事を搬入</v>
      </c>
      <c r="AU45" s="241" t="str">
        <f>$AP$3&amp;"かつ"&amp;$AM$41</f>
        <v>認定こども園かつ搬入施設から食事を搬入</v>
      </c>
      <c r="AV45" s="241" t="str">
        <f>$AQ$3&amp;"かつ"&amp;$AM$41</f>
        <v>私立幼稚園かつ搬入施設から食事を搬入</v>
      </c>
      <c r="AW45" s="241" t="str">
        <f>$AR$3&amp;"かつ"&amp;$AM$41</f>
        <v>小規模保育事業Aかつ搬入施設から食事を搬入</v>
      </c>
      <c r="AX45" s="242" t="str">
        <f>$AS$3&amp;"かつ"&amp;$AM$41</f>
        <v>事業所内保育事業（定員20人以上）かつ搬入施設から食事を搬入</v>
      </c>
      <c r="AY45" s="240" t="str">
        <f>$AO$3&amp;"かつ"&amp;$AM$42</f>
        <v>保育所かつそれ以外（自園で調理）</v>
      </c>
      <c r="AZ45" s="241" t="str">
        <f>$AP$3&amp;"かつ"&amp;$AM$42</f>
        <v>認定こども園かつそれ以外（自園で調理）</v>
      </c>
      <c r="BA45" s="241" t="str">
        <f>$AQ$3&amp;"かつ"&amp;$AM$42</f>
        <v>私立幼稚園かつそれ以外（自園で調理）</v>
      </c>
      <c r="BB45" s="241" t="str">
        <f>$AR$3&amp;"かつ"&amp;$AM$42</f>
        <v>小規模保育事業Aかつそれ以外（自園で調理）</v>
      </c>
      <c r="BC45" s="242" t="str">
        <f>$AS$3&amp;"かつ"&amp;$AM$42</f>
        <v>事業所内保育事業（定員20人以上）かつそれ以外（自園で調理）</v>
      </c>
      <c r="BD45" s="133">
        <f t="shared" si="12"/>
        <v>0</v>
      </c>
      <c r="BE45" s="428" t="s">
        <v>1198</v>
      </c>
      <c r="BF45" s="166" t="str">
        <f t="shared" si="13"/>
        <v/>
      </c>
      <c r="BG45" s="166">
        <f t="shared" si="28"/>
        <v>0</v>
      </c>
      <c r="BH45" s="1165" t="str">
        <f t="shared" si="14"/>
        <v xml:space="preserve"> </v>
      </c>
      <c r="BI45" s="1165" t="str">
        <f t="shared" si="15"/>
        <v xml:space="preserve"> </v>
      </c>
      <c r="BJ45" s="1165" t="str">
        <f t="shared" si="16"/>
        <v xml:space="preserve"> </v>
      </c>
      <c r="BK45" s="1165" t="str">
        <f t="shared" si="17"/>
        <v xml:space="preserve"> </v>
      </c>
      <c r="BL45" s="1165" t="str">
        <f t="shared" si="18"/>
        <v xml:space="preserve"> </v>
      </c>
      <c r="BM45" s="1165" t="str">
        <f t="shared" si="19"/>
        <v xml:space="preserve"> </v>
      </c>
      <c r="BN45" s="1165" t="str">
        <f t="shared" si="20"/>
        <v xml:space="preserve"> </v>
      </c>
      <c r="BO45" s="1165" t="str">
        <f t="shared" si="21"/>
        <v xml:space="preserve"> </v>
      </c>
      <c r="BP45" s="1165" t="str">
        <f t="shared" si="22"/>
        <v xml:space="preserve"> </v>
      </c>
      <c r="BQ45" s="1165" t="str">
        <f t="shared" si="23"/>
        <v xml:space="preserve"> </v>
      </c>
      <c r="BR45" s="1165" t="str">
        <f t="shared" si="24"/>
        <v xml:space="preserve"> </v>
      </c>
      <c r="BS45" s="1165" t="str">
        <f t="shared" si="25"/>
        <v xml:space="preserve"> </v>
      </c>
      <c r="BU45" s="1165">
        <v>26</v>
      </c>
      <c r="BV45" s="1176">
        <f t="shared" si="29"/>
        <v>0</v>
      </c>
      <c r="BW45" s="1176">
        <f t="shared" si="30"/>
        <v>0</v>
      </c>
      <c r="BX45" s="1176">
        <f t="shared" si="31"/>
        <v>0</v>
      </c>
      <c r="BY45" s="1176">
        <f t="shared" si="32"/>
        <v>0</v>
      </c>
      <c r="BZ45" s="1176">
        <f t="shared" si="33"/>
        <v>0</v>
      </c>
      <c r="CA45" s="1176">
        <f t="shared" si="34"/>
        <v>0</v>
      </c>
      <c r="CB45" s="1176">
        <f t="shared" si="35"/>
        <v>0</v>
      </c>
      <c r="CC45" s="1176">
        <f t="shared" si="36"/>
        <v>0</v>
      </c>
      <c r="CD45" s="1176">
        <f t="shared" si="37"/>
        <v>0</v>
      </c>
      <c r="CE45" s="1176">
        <f t="shared" si="38"/>
        <v>0</v>
      </c>
      <c r="CF45" s="1176">
        <f t="shared" si="39"/>
        <v>0</v>
      </c>
      <c r="CG45" s="1176">
        <f t="shared" si="40"/>
        <v>0</v>
      </c>
    </row>
    <row r="46" spans="1:85" ht="26" customHeight="1">
      <c r="A46" s="215">
        <v>26</v>
      </c>
      <c r="B46" s="922"/>
      <c r="C46" s="924"/>
      <c r="D46" s="923"/>
      <c r="E46" s="924"/>
      <c r="F46" s="924"/>
      <c r="G46" s="924"/>
      <c r="H46" s="1178" t="str">
        <f t="shared" si="26"/>
        <v/>
      </c>
      <c r="I46" s="1178" t="str">
        <f t="shared" si="27"/>
        <v/>
      </c>
      <c r="J46" s="927"/>
      <c r="K46" s="927"/>
      <c r="L46" s="927"/>
      <c r="M46" s="927"/>
      <c r="N46" s="927"/>
      <c r="O46" s="927"/>
      <c r="P46" s="1179"/>
      <c r="Q46" s="1179"/>
      <c r="R46" s="1179"/>
      <c r="S46" s="1179"/>
      <c r="T46" s="1179"/>
      <c r="U46" s="1179"/>
      <c r="V46" s="1569"/>
      <c r="W46" s="1570"/>
      <c r="X46" s="144"/>
      <c r="Y46" s="144"/>
      <c r="Z46" s="144"/>
      <c r="AA46" s="144"/>
      <c r="AB46" s="144"/>
      <c r="AC46" s="133"/>
      <c r="AD46" s="133"/>
      <c r="AE46" s="185"/>
      <c r="AF46" s="221" t="s">
        <v>465</v>
      </c>
      <c r="AG46" s="221" t="s">
        <v>454</v>
      </c>
      <c r="AH46" s="136"/>
      <c r="AI46" s="136"/>
      <c r="AJ46" s="136"/>
      <c r="AK46" s="136"/>
      <c r="AL46" s="136"/>
      <c r="AM46" s="190">
        <v>1</v>
      </c>
      <c r="AN46" s="243" t="s">
        <v>441</v>
      </c>
      <c r="AO46" s="244">
        <v>0</v>
      </c>
      <c r="AP46" s="194">
        <v>0</v>
      </c>
      <c r="AQ46" s="194">
        <v>0</v>
      </c>
      <c r="AR46" s="195">
        <v>0</v>
      </c>
      <c r="AS46" s="245">
        <v>0</v>
      </c>
      <c r="AT46" s="244">
        <v>0</v>
      </c>
      <c r="AU46" s="194">
        <v>0</v>
      </c>
      <c r="AV46" s="194">
        <v>0</v>
      </c>
      <c r="AW46" s="195">
        <v>0</v>
      </c>
      <c r="AX46" s="245">
        <v>0</v>
      </c>
      <c r="AY46" s="244">
        <v>1</v>
      </c>
      <c r="AZ46" s="194">
        <v>1</v>
      </c>
      <c r="BA46" s="194">
        <v>0</v>
      </c>
      <c r="BB46" s="195" t="s">
        <v>292</v>
      </c>
      <c r="BC46" s="245" t="s">
        <v>292</v>
      </c>
      <c r="BD46" s="133">
        <f t="shared" si="12"/>
        <v>0</v>
      </c>
      <c r="BE46" s="428" t="s">
        <v>1199</v>
      </c>
      <c r="BF46" s="166" t="str">
        <f t="shared" si="13"/>
        <v/>
      </c>
      <c r="BG46" s="166">
        <f t="shared" si="28"/>
        <v>0</v>
      </c>
      <c r="BH46" s="1165" t="str">
        <f t="shared" si="14"/>
        <v xml:space="preserve"> </v>
      </c>
      <c r="BI46" s="1165" t="str">
        <f t="shared" si="15"/>
        <v xml:space="preserve"> </v>
      </c>
      <c r="BJ46" s="1165" t="str">
        <f t="shared" si="16"/>
        <v xml:space="preserve"> </v>
      </c>
      <c r="BK46" s="1165" t="str">
        <f t="shared" si="17"/>
        <v xml:space="preserve"> </v>
      </c>
      <c r="BL46" s="1165" t="str">
        <f t="shared" si="18"/>
        <v xml:space="preserve"> </v>
      </c>
      <c r="BM46" s="1165" t="str">
        <f t="shared" si="19"/>
        <v xml:space="preserve"> </v>
      </c>
      <c r="BN46" s="1165" t="str">
        <f t="shared" si="20"/>
        <v xml:space="preserve"> </v>
      </c>
      <c r="BO46" s="1165" t="str">
        <f t="shared" si="21"/>
        <v xml:space="preserve"> </v>
      </c>
      <c r="BP46" s="1165" t="str">
        <f t="shared" si="22"/>
        <v xml:space="preserve"> </v>
      </c>
      <c r="BQ46" s="1165" t="str">
        <f t="shared" si="23"/>
        <v xml:space="preserve"> </v>
      </c>
      <c r="BR46" s="1165" t="str">
        <f t="shared" si="24"/>
        <v xml:space="preserve"> </v>
      </c>
      <c r="BS46" s="1165" t="str">
        <f t="shared" si="25"/>
        <v xml:space="preserve"> </v>
      </c>
      <c r="BU46" s="1165">
        <v>27</v>
      </c>
      <c r="BV46" s="1176">
        <f t="shared" si="29"/>
        <v>0</v>
      </c>
      <c r="BW46" s="1176">
        <f t="shared" si="30"/>
        <v>0</v>
      </c>
      <c r="BX46" s="1176">
        <f t="shared" si="31"/>
        <v>0</v>
      </c>
      <c r="BY46" s="1176">
        <f t="shared" si="32"/>
        <v>0</v>
      </c>
      <c r="BZ46" s="1176">
        <f t="shared" si="33"/>
        <v>0</v>
      </c>
      <c r="CA46" s="1176">
        <f t="shared" si="34"/>
        <v>0</v>
      </c>
      <c r="CB46" s="1176">
        <f t="shared" si="35"/>
        <v>0</v>
      </c>
      <c r="CC46" s="1176">
        <f t="shared" si="36"/>
        <v>0</v>
      </c>
      <c r="CD46" s="1176">
        <f t="shared" si="37"/>
        <v>0</v>
      </c>
      <c r="CE46" s="1176">
        <f t="shared" si="38"/>
        <v>0</v>
      </c>
      <c r="CF46" s="1176">
        <f t="shared" si="39"/>
        <v>0</v>
      </c>
      <c r="CG46" s="1176">
        <f t="shared" si="40"/>
        <v>0</v>
      </c>
    </row>
    <row r="47" spans="1:85" ht="26" customHeight="1">
      <c r="A47" s="261">
        <v>27</v>
      </c>
      <c r="B47" s="922"/>
      <c r="C47" s="922"/>
      <c r="D47" s="923"/>
      <c r="E47" s="924"/>
      <c r="F47" s="924"/>
      <c r="G47" s="924"/>
      <c r="H47" s="1178" t="str">
        <f t="shared" si="26"/>
        <v/>
      </c>
      <c r="I47" s="1178" t="str">
        <f t="shared" si="27"/>
        <v/>
      </c>
      <c r="J47" s="927"/>
      <c r="K47" s="927"/>
      <c r="L47" s="927"/>
      <c r="M47" s="927"/>
      <c r="N47" s="927"/>
      <c r="O47" s="927"/>
      <c r="P47" s="1179"/>
      <c r="Q47" s="1179"/>
      <c r="R47" s="1179"/>
      <c r="S47" s="1179"/>
      <c r="T47" s="1179"/>
      <c r="U47" s="1179"/>
      <c r="V47" s="1569"/>
      <c r="W47" s="1570"/>
      <c r="X47" s="144"/>
      <c r="Y47" s="144"/>
      <c r="Z47" s="144"/>
      <c r="AA47" s="144"/>
      <c r="AB47" s="144"/>
      <c r="AC47" s="133"/>
      <c r="AD47" s="133"/>
      <c r="AE47" s="237"/>
      <c r="AF47" s="221" t="s">
        <v>467</v>
      </c>
      <c r="AG47" s="221" t="s">
        <v>454</v>
      </c>
      <c r="AH47" s="136"/>
      <c r="AI47" s="136"/>
      <c r="AJ47" s="136"/>
      <c r="AK47" s="136"/>
      <c r="AL47" s="136"/>
      <c r="AM47" s="190">
        <v>20</v>
      </c>
      <c r="AN47" s="243" t="s">
        <v>468</v>
      </c>
      <c r="AO47" s="244">
        <v>0</v>
      </c>
      <c r="AP47" s="194">
        <v>0</v>
      </c>
      <c r="AQ47" s="194">
        <v>0</v>
      </c>
      <c r="AR47" s="195">
        <v>0</v>
      </c>
      <c r="AS47" s="246">
        <v>0</v>
      </c>
      <c r="AT47" s="244">
        <v>0</v>
      </c>
      <c r="AU47" s="194">
        <v>0</v>
      </c>
      <c r="AV47" s="194">
        <v>0</v>
      </c>
      <c r="AW47" s="195">
        <v>0</v>
      </c>
      <c r="AX47" s="246">
        <v>0</v>
      </c>
      <c r="AY47" s="244">
        <v>1</v>
      </c>
      <c r="AZ47" s="194">
        <v>1</v>
      </c>
      <c r="BA47" s="194">
        <v>0</v>
      </c>
      <c r="BB47" s="195" t="s">
        <v>292</v>
      </c>
      <c r="BC47" s="246">
        <v>1</v>
      </c>
      <c r="BD47" s="133">
        <f t="shared" si="12"/>
        <v>0</v>
      </c>
      <c r="BE47" s="428" t="s">
        <v>1200</v>
      </c>
      <c r="BF47" s="166" t="str">
        <f t="shared" si="13"/>
        <v/>
      </c>
      <c r="BG47" s="166">
        <f t="shared" si="28"/>
        <v>0</v>
      </c>
      <c r="BH47" s="1165" t="str">
        <f t="shared" si="14"/>
        <v xml:space="preserve"> </v>
      </c>
      <c r="BI47" s="1165" t="str">
        <f t="shared" si="15"/>
        <v xml:space="preserve"> </v>
      </c>
      <c r="BJ47" s="1165" t="str">
        <f t="shared" si="16"/>
        <v xml:space="preserve"> </v>
      </c>
      <c r="BK47" s="1165" t="str">
        <f t="shared" si="17"/>
        <v xml:space="preserve"> </v>
      </c>
      <c r="BL47" s="1165" t="str">
        <f t="shared" si="18"/>
        <v xml:space="preserve"> </v>
      </c>
      <c r="BM47" s="1165" t="str">
        <f t="shared" si="19"/>
        <v xml:space="preserve"> </v>
      </c>
      <c r="BN47" s="1165" t="str">
        <f t="shared" si="20"/>
        <v xml:space="preserve"> </v>
      </c>
      <c r="BO47" s="1165" t="str">
        <f t="shared" si="21"/>
        <v xml:space="preserve"> </v>
      </c>
      <c r="BP47" s="1165" t="str">
        <f t="shared" si="22"/>
        <v xml:space="preserve"> </v>
      </c>
      <c r="BQ47" s="1165" t="str">
        <f t="shared" si="23"/>
        <v xml:space="preserve"> </v>
      </c>
      <c r="BR47" s="1165" t="str">
        <f t="shared" si="24"/>
        <v xml:space="preserve"> </v>
      </c>
      <c r="BS47" s="1165" t="str">
        <f t="shared" si="25"/>
        <v xml:space="preserve"> </v>
      </c>
      <c r="BU47" s="1165">
        <v>28</v>
      </c>
      <c r="BV47" s="1176">
        <f t="shared" si="29"/>
        <v>0</v>
      </c>
      <c r="BW47" s="1176">
        <f t="shared" si="30"/>
        <v>0</v>
      </c>
      <c r="BX47" s="1176">
        <f t="shared" si="31"/>
        <v>0</v>
      </c>
      <c r="BY47" s="1176">
        <f t="shared" si="32"/>
        <v>0</v>
      </c>
      <c r="BZ47" s="1176">
        <f t="shared" si="33"/>
        <v>0</v>
      </c>
      <c r="CA47" s="1176">
        <f t="shared" si="34"/>
        <v>0</v>
      </c>
      <c r="CB47" s="1176">
        <f t="shared" si="35"/>
        <v>0</v>
      </c>
      <c r="CC47" s="1176">
        <f t="shared" si="36"/>
        <v>0</v>
      </c>
      <c r="CD47" s="1176">
        <f t="shared" si="37"/>
        <v>0</v>
      </c>
      <c r="CE47" s="1176">
        <f t="shared" si="38"/>
        <v>0</v>
      </c>
      <c r="CF47" s="1176">
        <f t="shared" si="39"/>
        <v>0</v>
      </c>
      <c r="CG47" s="1176">
        <f t="shared" si="40"/>
        <v>0</v>
      </c>
    </row>
    <row r="48" spans="1:85" ht="26" customHeight="1">
      <c r="A48" s="215">
        <v>28</v>
      </c>
      <c r="B48" s="922"/>
      <c r="C48" s="924"/>
      <c r="D48" s="923"/>
      <c r="E48" s="924"/>
      <c r="F48" s="924"/>
      <c r="G48" s="924"/>
      <c r="H48" s="1178" t="str">
        <f t="shared" si="26"/>
        <v/>
      </c>
      <c r="I48" s="1178" t="str">
        <f t="shared" si="27"/>
        <v/>
      </c>
      <c r="J48" s="927"/>
      <c r="K48" s="927"/>
      <c r="L48" s="927"/>
      <c r="M48" s="927"/>
      <c r="N48" s="927"/>
      <c r="O48" s="927"/>
      <c r="P48" s="1179"/>
      <c r="Q48" s="1179"/>
      <c r="R48" s="1179"/>
      <c r="S48" s="1179"/>
      <c r="T48" s="1179"/>
      <c r="U48" s="1179"/>
      <c r="V48" s="1569"/>
      <c r="W48" s="1570"/>
      <c r="X48" s="144"/>
      <c r="Y48" s="144"/>
      <c r="Z48" s="144"/>
      <c r="AA48" s="144"/>
      <c r="AB48" s="144"/>
      <c r="AC48" s="133"/>
      <c r="AD48" s="133"/>
      <c r="AE48" s="185"/>
      <c r="AF48" s="221" t="s">
        <v>754</v>
      </c>
      <c r="AG48" s="221" t="s">
        <v>454</v>
      </c>
      <c r="AH48" s="136"/>
      <c r="AI48" s="136"/>
      <c r="AJ48" s="136"/>
      <c r="AK48" s="136"/>
      <c r="AL48" s="136"/>
      <c r="AM48" s="190">
        <v>41</v>
      </c>
      <c r="AN48" s="243" t="s">
        <v>469</v>
      </c>
      <c r="AO48" s="247">
        <v>0</v>
      </c>
      <c r="AP48" s="218">
        <v>0</v>
      </c>
      <c r="AQ48" s="218">
        <v>0</v>
      </c>
      <c r="AR48" s="195">
        <v>0</v>
      </c>
      <c r="AS48" s="248">
        <v>0</v>
      </c>
      <c r="AT48" s="247">
        <v>0</v>
      </c>
      <c r="AU48" s="218">
        <v>0</v>
      </c>
      <c r="AV48" s="218">
        <v>0</v>
      </c>
      <c r="AW48" s="195">
        <v>0</v>
      </c>
      <c r="AX48" s="248">
        <v>0</v>
      </c>
      <c r="AY48" s="247">
        <v>2</v>
      </c>
      <c r="AZ48" s="218">
        <v>2</v>
      </c>
      <c r="BA48" s="218">
        <v>0</v>
      </c>
      <c r="BB48" s="195" t="s">
        <v>292</v>
      </c>
      <c r="BC48" s="248">
        <v>2</v>
      </c>
      <c r="BD48" s="133">
        <f t="shared" si="12"/>
        <v>0</v>
      </c>
      <c r="BE48" s="428" t="s">
        <v>1201</v>
      </c>
      <c r="BF48" s="166" t="str">
        <f t="shared" si="13"/>
        <v/>
      </c>
      <c r="BG48" s="166">
        <f t="shared" si="28"/>
        <v>0</v>
      </c>
      <c r="BH48" s="1165" t="str">
        <f t="shared" si="14"/>
        <v xml:space="preserve"> </v>
      </c>
      <c r="BI48" s="1165" t="str">
        <f t="shared" si="15"/>
        <v xml:space="preserve"> </v>
      </c>
      <c r="BJ48" s="1165" t="str">
        <f t="shared" si="16"/>
        <v xml:space="preserve"> </v>
      </c>
      <c r="BK48" s="1165" t="str">
        <f t="shared" si="17"/>
        <v xml:space="preserve"> </v>
      </c>
      <c r="BL48" s="1165" t="str">
        <f t="shared" si="18"/>
        <v xml:space="preserve"> </v>
      </c>
      <c r="BM48" s="1165" t="str">
        <f t="shared" si="19"/>
        <v xml:space="preserve"> </v>
      </c>
      <c r="BN48" s="1165" t="str">
        <f t="shared" si="20"/>
        <v xml:space="preserve"> </v>
      </c>
      <c r="BO48" s="1165" t="str">
        <f t="shared" si="21"/>
        <v xml:space="preserve"> </v>
      </c>
      <c r="BP48" s="1165" t="str">
        <f t="shared" si="22"/>
        <v xml:space="preserve"> </v>
      </c>
      <c r="BQ48" s="1165" t="str">
        <f t="shared" si="23"/>
        <v xml:space="preserve"> </v>
      </c>
      <c r="BR48" s="1165" t="str">
        <f t="shared" si="24"/>
        <v xml:space="preserve"> </v>
      </c>
      <c r="BS48" s="1165" t="str">
        <f t="shared" si="25"/>
        <v xml:space="preserve"> </v>
      </c>
      <c r="BU48" s="1165">
        <v>29</v>
      </c>
      <c r="BV48" s="1176">
        <f t="shared" si="29"/>
        <v>0</v>
      </c>
      <c r="BW48" s="1176">
        <f t="shared" si="30"/>
        <v>0</v>
      </c>
      <c r="BX48" s="1176">
        <f t="shared" si="31"/>
        <v>0</v>
      </c>
      <c r="BY48" s="1176">
        <f t="shared" si="32"/>
        <v>0</v>
      </c>
      <c r="BZ48" s="1176">
        <f t="shared" si="33"/>
        <v>0</v>
      </c>
      <c r="CA48" s="1176">
        <f t="shared" si="34"/>
        <v>0</v>
      </c>
      <c r="CB48" s="1176">
        <f t="shared" si="35"/>
        <v>0</v>
      </c>
      <c r="CC48" s="1176">
        <f t="shared" si="36"/>
        <v>0</v>
      </c>
      <c r="CD48" s="1176">
        <f t="shared" si="37"/>
        <v>0</v>
      </c>
      <c r="CE48" s="1176">
        <f t="shared" si="38"/>
        <v>0</v>
      </c>
      <c r="CF48" s="1176">
        <f t="shared" si="39"/>
        <v>0</v>
      </c>
      <c r="CG48" s="1176">
        <f t="shared" si="40"/>
        <v>0</v>
      </c>
    </row>
    <row r="49" spans="1:85" ht="26" customHeight="1" thickBot="1">
      <c r="A49" s="261">
        <v>29</v>
      </c>
      <c r="B49" s="922"/>
      <c r="C49" s="924"/>
      <c r="D49" s="923"/>
      <c r="E49" s="924"/>
      <c r="F49" s="924"/>
      <c r="G49" s="924"/>
      <c r="H49" s="1178" t="str">
        <f t="shared" si="26"/>
        <v/>
      </c>
      <c r="I49" s="1178" t="str">
        <f t="shared" si="27"/>
        <v/>
      </c>
      <c r="J49" s="927"/>
      <c r="K49" s="927"/>
      <c r="L49" s="927"/>
      <c r="M49" s="927"/>
      <c r="N49" s="927"/>
      <c r="O49" s="927"/>
      <c r="P49" s="1179"/>
      <c r="Q49" s="1179"/>
      <c r="R49" s="1179"/>
      <c r="S49" s="1179"/>
      <c r="T49" s="1179"/>
      <c r="U49" s="1179"/>
      <c r="V49" s="1569"/>
      <c r="W49" s="1570"/>
      <c r="X49" s="144"/>
      <c r="Y49" s="144"/>
      <c r="Z49" s="144"/>
      <c r="AA49" s="144"/>
      <c r="AB49" s="144"/>
      <c r="AC49" s="133"/>
      <c r="AD49" s="133"/>
      <c r="AE49" s="135"/>
      <c r="AF49" s="221" t="s">
        <v>755</v>
      </c>
      <c r="AG49" s="221" t="s">
        <v>454</v>
      </c>
      <c r="AH49" s="136"/>
      <c r="AI49" s="136"/>
      <c r="AJ49" s="136"/>
      <c r="AK49" s="136"/>
      <c r="AL49" s="136"/>
      <c r="AM49" s="190">
        <v>151</v>
      </c>
      <c r="AN49" s="243" t="s">
        <v>425</v>
      </c>
      <c r="AO49" s="249">
        <v>0</v>
      </c>
      <c r="AP49" s="250">
        <v>0</v>
      </c>
      <c r="AQ49" s="251">
        <v>0</v>
      </c>
      <c r="AR49" s="250">
        <v>0</v>
      </c>
      <c r="AS49" s="252">
        <v>0</v>
      </c>
      <c r="AT49" s="249">
        <v>0</v>
      </c>
      <c r="AU49" s="250">
        <v>0</v>
      </c>
      <c r="AV49" s="251">
        <v>0</v>
      </c>
      <c r="AW49" s="250">
        <v>0</v>
      </c>
      <c r="AX49" s="252">
        <v>0</v>
      </c>
      <c r="AY49" s="249" t="s">
        <v>294</v>
      </c>
      <c r="AZ49" s="250" t="s">
        <v>294</v>
      </c>
      <c r="BA49" s="251">
        <v>0</v>
      </c>
      <c r="BB49" s="250" t="s">
        <v>292</v>
      </c>
      <c r="BC49" s="252">
        <v>2</v>
      </c>
      <c r="BD49" s="133">
        <f t="shared" si="12"/>
        <v>0</v>
      </c>
      <c r="BE49" s="428" t="s">
        <v>1202</v>
      </c>
      <c r="BF49" s="166" t="str">
        <f t="shared" si="13"/>
        <v/>
      </c>
      <c r="BG49" s="166">
        <f t="shared" si="28"/>
        <v>0</v>
      </c>
      <c r="BH49" s="1165" t="str">
        <f t="shared" si="14"/>
        <v xml:space="preserve"> </v>
      </c>
      <c r="BI49" s="1165" t="str">
        <f t="shared" si="15"/>
        <v xml:space="preserve"> </v>
      </c>
      <c r="BJ49" s="1165" t="str">
        <f t="shared" si="16"/>
        <v xml:space="preserve"> </v>
      </c>
      <c r="BK49" s="1165" t="str">
        <f t="shared" si="17"/>
        <v xml:space="preserve"> </v>
      </c>
      <c r="BL49" s="1165" t="str">
        <f t="shared" si="18"/>
        <v xml:space="preserve"> </v>
      </c>
      <c r="BM49" s="1165" t="str">
        <f t="shared" si="19"/>
        <v xml:space="preserve"> </v>
      </c>
      <c r="BN49" s="1165" t="str">
        <f t="shared" si="20"/>
        <v xml:space="preserve"> </v>
      </c>
      <c r="BO49" s="1165" t="str">
        <f t="shared" si="21"/>
        <v xml:space="preserve"> </v>
      </c>
      <c r="BP49" s="1165" t="str">
        <f t="shared" si="22"/>
        <v xml:space="preserve"> </v>
      </c>
      <c r="BQ49" s="1165" t="str">
        <f t="shared" si="23"/>
        <v xml:space="preserve"> </v>
      </c>
      <c r="BR49" s="1165" t="str">
        <f t="shared" si="24"/>
        <v xml:space="preserve"> </v>
      </c>
      <c r="BS49" s="1165" t="str">
        <f t="shared" si="25"/>
        <v xml:space="preserve"> </v>
      </c>
      <c r="BU49" s="1165">
        <v>30</v>
      </c>
      <c r="BV49" s="1176">
        <f t="shared" si="29"/>
        <v>0</v>
      </c>
      <c r="BW49" s="1176">
        <f t="shared" si="30"/>
        <v>0</v>
      </c>
      <c r="BX49" s="1176">
        <f t="shared" si="31"/>
        <v>0</v>
      </c>
      <c r="BY49" s="1176">
        <f t="shared" si="32"/>
        <v>0</v>
      </c>
      <c r="BZ49" s="1176">
        <f t="shared" si="33"/>
        <v>0</v>
      </c>
      <c r="CA49" s="1176">
        <f t="shared" si="34"/>
        <v>0</v>
      </c>
      <c r="CB49" s="1176">
        <f t="shared" si="35"/>
        <v>0</v>
      </c>
      <c r="CC49" s="1176">
        <f t="shared" si="36"/>
        <v>0</v>
      </c>
      <c r="CD49" s="1176">
        <f t="shared" si="37"/>
        <v>0</v>
      </c>
      <c r="CE49" s="1176">
        <f t="shared" si="38"/>
        <v>0</v>
      </c>
      <c r="CF49" s="1176">
        <f t="shared" si="39"/>
        <v>0</v>
      </c>
      <c r="CG49" s="1176">
        <f t="shared" si="40"/>
        <v>0</v>
      </c>
    </row>
    <row r="50" spans="1:85" ht="26" customHeight="1">
      <c r="A50" s="215">
        <v>30</v>
      </c>
      <c r="B50" s="922"/>
      <c r="C50" s="924"/>
      <c r="D50" s="923"/>
      <c r="E50" s="924"/>
      <c r="F50" s="924"/>
      <c r="G50" s="924"/>
      <c r="H50" s="1178" t="str">
        <f t="shared" si="26"/>
        <v/>
      </c>
      <c r="I50" s="1178" t="str">
        <f t="shared" si="27"/>
        <v/>
      </c>
      <c r="J50" s="927"/>
      <c r="K50" s="927"/>
      <c r="L50" s="927"/>
      <c r="M50" s="927"/>
      <c r="N50" s="927"/>
      <c r="O50" s="927"/>
      <c r="P50" s="1179"/>
      <c r="Q50" s="1179"/>
      <c r="R50" s="1179"/>
      <c r="S50" s="1179"/>
      <c r="T50" s="1179"/>
      <c r="U50" s="1179"/>
      <c r="V50" s="1569"/>
      <c r="W50" s="1570"/>
      <c r="X50" s="144"/>
      <c r="Y50" s="144"/>
      <c r="Z50" s="144"/>
      <c r="AA50" s="144"/>
      <c r="AB50" s="144"/>
      <c r="AC50" s="133"/>
      <c r="AD50" s="133"/>
      <c r="AE50" s="135"/>
      <c r="AF50" s="221" t="s">
        <v>756</v>
      </c>
      <c r="AG50" s="221" t="s">
        <v>454</v>
      </c>
      <c r="AH50" s="136"/>
      <c r="AI50" s="136"/>
      <c r="AJ50" s="136"/>
      <c r="AK50" s="136"/>
      <c r="AL50" s="136"/>
      <c r="AM50" s="159"/>
      <c r="AN50" s="201"/>
      <c r="AO50" s="160"/>
      <c r="AP50" s="160"/>
      <c r="AQ50" s="253"/>
      <c r="AR50" s="160"/>
      <c r="AS50" s="253"/>
      <c r="AT50" s="133"/>
      <c r="AU50" s="136"/>
      <c r="AV50" s="136"/>
      <c r="AW50" s="136"/>
      <c r="AX50" s="136"/>
      <c r="AY50" s="136"/>
      <c r="AZ50" s="136"/>
      <c r="BA50" s="136"/>
      <c r="BB50" s="136"/>
      <c r="BC50" s="136"/>
      <c r="BD50" s="133">
        <f t="shared" si="12"/>
        <v>0</v>
      </c>
      <c r="BE50" s="428" t="s">
        <v>1203</v>
      </c>
      <c r="BF50" s="166" t="str">
        <f t="shared" si="13"/>
        <v/>
      </c>
      <c r="BG50" s="166">
        <f t="shared" si="28"/>
        <v>0</v>
      </c>
      <c r="BH50" s="1165" t="str">
        <f t="shared" si="14"/>
        <v xml:space="preserve"> </v>
      </c>
      <c r="BI50" s="1165" t="str">
        <f t="shared" si="15"/>
        <v xml:space="preserve"> </v>
      </c>
      <c r="BJ50" s="1165" t="str">
        <f t="shared" si="16"/>
        <v xml:space="preserve"> </v>
      </c>
      <c r="BK50" s="1165" t="str">
        <f t="shared" si="17"/>
        <v xml:space="preserve"> </v>
      </c>
      <c r="BL50" s="1165" t="str">
        <f t="shared" si="18"/>
        <v xml:space="preserve"> </v>
      </c>
      <c r="BM50" s="1165" t="str">
        <f t="shared" si="19"/>
        <v xml:space="preserve"> </v>
      </c>
      <c r="BN50" s="1165" t="str">
        <f t="shared" si="20"/>
        <v xml:space="preserve"> </v>
      </c>
      <c r="BO50" s="1165" t="str">
        <f t="shared" si="21"/>
        <v xml:space="preserve"> </v>
      </c>
      <c r="BP50" s="1165" t="str">
        <f t="shared" si="22"/>
        <v xml:space="preserve"> </v>
      </c>
      <c r="BQ50" s="1165" t="str">
        <f t="shared" si="23"/>
        <v xml:space="preserve"> </v>
      </c>
      <c r="BR50" s="1165" t="str">
        <f t="shared" si="24"/>
        <v xml:space="preserve"> </v>
      </c>
      <c r="BS50" s="1165" t="str">
        <f t="shared" si="25"/>
        <v xml:space="preserve"> </v>
      </c>
      <c r="BU50" s="1165">
        <v>31</v>
      </c>
      <c r="BV50" s="1176">
        <f t="shared" si="29"/>
        <v>0</v>
      </c>
      <c r="BW50" s="1176">
        <f t="shared" si="30"/>
        <v>0</v>
      </c>
      <c r="BX50" s="1176">
        <f t="shared" si="31"/>
        <v>0</v>
      </c>
      <c r="BY50" s="1176">
        <f t="shared" si="32"/>
        <v>0</v>
      </c>
      <c r="BZ50" s="1176">
        <f t="shared" si="33"/>
        <v>0</v>
      </c>
      <c r="CA50" s="1176">
        <f t="shared" si="34"/>
        <v>0</v>
      </c>
      <c r="CB50" s="1176">
        <f t="shared" si="35"/>
        <v>0</v>
      </c>
      <c r="CC50" s="1176">
        <f t="shared" si="36"/>
        <v>0</v>
      </c>
      <c r="CD50" s="1176">
        <f t="shared" si="37"/>
        <v>0</v>
      </c>
      <c r="CE50" s="1176">
        <f t="shared" si="38"/>
        <v>0</v>
      </c>
      <c r="CF50" s="1176">
        <f t="shared" si="39"/>
        <v>0</v>
      </c>
      <c r="CG50" s="1176">
        <f t="shared" si="40"/>
        <v>0</v>
      </c>
    </row>
    <row r="51" spans="1:85" ht="26" customHeight="1">
      <c r="A51" s="261">
        <v>31</v>
      </c>
      <c r="B51" s="922"/>
      <c r="C51" s="924"/>
      <c r="D51" s="923"/>
      <c r="E51" s="924"/>
      <c r="F51" s="924"/>
      <c r="G51" s="924"/>
      <c r="H51" s="1178" t="str">
        <f t="shared" si="26"/>
        <v/>
      </c>
      <c r="I51" s="1178" t="str">
        <f t="shared" si="27"/>
        <v/>
      </c>
      <c r="J51" s="927"/>
      <c r="K51" s="927"/>
      <c r="L51" s="927"/>
      <c r="M51" s="927"/>
      <c r="N51" s="927"/>
      <c r="O51" s="927"/>
      <c r="P51" s="1179"/>
      <c r="Q51" s="1179"/>
      <c r="R51" s="1179"/>
      <c r="S51" s="1179"/>
      <c r="T51" s="1179"/>
      <c r="U51" s="1179"/>
      <c r="V51" s="1569"/>
      <c r="W51" s="1570"/>
      <c r="X51" s="144"/>
      <c r="Y51" s="144"/>
      <c r="Z51" s="144"/>
      <c r="AA51" s="144"/>
      <c r="AB51" s="144"/>
      <c r="AC51" s="133"/>
      <c r="AD51" s="133"/>
      <c r="AE51" s="135"/>
      <c r="AF51" s="1166"/>
      <c r="AG51" s="135"/>
      <c r="AH51" s="136"/>
      <c r="AI51" s="136"/>
      <c r="AJ51" s="136"/>
      <c r="AK51" s="136"/>
      <c r="AL51" s="136"/>
      <c r="AM51" s="254" t="str">
        <f>AN12</f>
        <v>その他非常勤</v>
      </c>
      <c r="AN51" s="255"/>
      <c r="AO51" s="220" t="str">
        <f>AO3</f>
        <v>保育所</v>
      </c>
      <c r="AP51" s="142" t="str">
        <f>AP3</f>
        <v>認定こども園</v>
      </c>
      <c r="AQ51" s="142" t="str">
        <f>AQ3</f>
        <v>私立幼稚園</v>
      </c>
      <c r="AR51" s="142" t="str">
        <f>AR3</f>
        <v>小規模保育事業A</v>
      </c>
      <c r="AS51" s="142" t="str">
        <f>AS3</f>
        <v>事業所内保育事業（定員20人以上）</v>
      </c>
      <c r="AT51" s="133"/>
      <c r="AU51" s="136"/>
      <c r="AV51" s="136"/>
      <c r="AW51" s="136"/>
      <c r="AX51" s="136"/>
      <c r="AY51" s="136"/>
      <c r="AZ51" s="136"/>
      <c r="BA51" s="136"/>
      <c r="BB51" s="136"/>
      <c r="BC51" s="136"/>
      <c r="BD51" s="133">
        <f t="shared" si="12"/>
        <v>0</v>
      </c>
      <c r="BE51" s="428" t="s">
        <v>1204</v>
      </c>
      <c r="BF51" s="166" t="str">
        <f t="shared" si="13"/>
        <v/>
      </c>
      <c r="BG51" s="166">
        <f t="shared" si="28"/>
        <v>0</v>
      </c>
      <c r="BH51" s="1165" t="str">
        <f t="shared" si="14"/>
        <v xml:space="preserve"> </v>
      </c>
      <c r="BI51" s="1165" t="str">
        <f t="shared" si="15"/>
        <v xml:space="preserve"> </v>
      </c>
      <c r="BJ51" s="1165" t="str">
        <f t="shared" si="16"/>
        <v xml:space="preserve"> </v>
      </c>
      <c r="BK51" s="1165" t="str">
        <f t="shared" si="17"/>
        <v xml:space="preserve"> </v>
      </c>
      <c r="BL51" s="1165" t="str">
        <f t="shared" si="18"/>
        <v xml:space="preserve"> </v>
      </c>
      <c r="BM51" s="1165" t="str">
        <f t="shared" si="19"/>
        <v xml:space="preserve"> </v>
      </c>
      <c r="BN51" s="1165" t="str">
        <f t="shared" si="20"/>
        <v xml:space="preserve"> </v>
      </c>
      <c r="BO51" s="1165" t="str">
        <f t="shared" si="21"/>
        <v xml:space="preserve"> </v>
      </c>
      <c r="BP51" s="1165" t="str">
        <f t="shared" si="22"/>
        <v xml:space="preserve"> </v>
      </c>
      <c r="BQ51" s="1165" t="str">
        <f t="shared" si="23"/>
        <v xml:space="preserve"> </v>
      </c>
      <c r="BR51" s="1165" t="str">
        <f t="shared" si="24"/>
        <v xml:space="preserve"> </v>
      </c>
      <c r="BS51" s="1165" t="str">
        <f t="shared" si="25"/>
        <v xml:space="preserve"> </v>
      </c>
      <c r="BU51" s="1165">
        <v>32</v>
      </c>
      <c r="BV51" s="1176">
        <f t="shared" si="29"/>
        <v>0</v>
      </c>
      <c r="BW51" s="1176">
        <f t="shared" si="30"/>
        <v>0</v>
      </c>
      <c r="BX51" s="1176">
        <f t="shared" si="31"/>
        <v>0</v>
      </c>
      <c r="BY51" s="1176">
        <f t="shared" si="32"/>
        <v>0</v>
      </c>
      <c r="BZ51" s="1176">
        <f t="shared" si="33"/>
        <v>0</v>
      </c>
      <c r="CA51" s="1176">
        <f t="shared" si="34"/>
        <v>0</v>
      </c>
      <c r="CB51" s="1176">
        <f t="shared" si="35"/>
        <v>0</v>
      </c>
      <c r="CC51" s="1176">
        <f t="shared" si="36"/>
        <v>0</v>
      </c>
      <c r="CD51" s="1176">
        <f t="shared" si="37"/>
        <v>0</v>
      </c>
      <c r="CE51" s="1176">
        <f t="shared" si="38"/>
        <v>0</v>
      </c>
      <c r="CF51" s="1176">
        <f t="shared" si="39"/>
        <v>0</v>
      </c>
      <c r="CG51" s="1176">
        <f t="shared" si="40"/>
        <v>0</v>
      </c>
    </row>
    <row r="52" spans="1:85" ht="26" customHeight="1">
      <c r="A52" s="215">
        <v>32</v>
      </c>
      <c r="B52" s="922"/>
      <c r="C52" s="924"/>
      <c r="D52" s="923"/>
      <c r="E52" s="924"/>
      <c r="F52" s="924"/>
      <c r="G52" s="924"/>
      <c r="H52" s="1178" t="str">
        <f t="shared" si="26"/>
        <v/>
      </c>
      <c r="I52" s="1178" t="str">
        <f t="shared" si="27"/>
        <v/>
      </c>
      <c r="J52" s="927"/>
      <c r="K52" s="927"/>
      <c r="L52" s="927"/>
      <c r="M52" s="927"/>
      <c r="N52" s="927"/>
      <c r="O52" s="927"/>
      <c r="P52" s="1179"/>
      <c r="Q52" s="1179"/>
      <c r="R52" s="1179"/>
      <c r="S52" s="1179"/>
      <c r="T52" s="1179"/>
      <c r="U52" s="1179"/>
      <c r="V52" s="1569"/>
      <c r="W52" s="1570"/>
      <c r="X52" s="144"/>
      <c r="Y52" s="144"/>
      <c r="Z52" s="144"/>
      <c r="AA52" s="144"/>
      <c r="AB52" s="144"/>
      <c r="AC52" s="133"/>
      <c r="AD52" s="133"/>
      <c r="AE52" s="135"/>
      <c r="AF52" s="1166"/>
      <c r="AG52" s="135"/>
      <c r="AH52" s="136"/>
      <c r="AI52" s="136"/>
      <c r="AJ52" s="136"/>
      <c r="AK52" s="136"/>
      <c r="AL52" s="136"/>
      <c r="AM52" s="150">
        <v>1</v>
      </c>
      <c r="AN52" s="256" t="s">
        <v>425</v>
      </c>
      <c r="AO52" s="195" t="s">
        <v>292</v>
      </c>
      <c r="AP52" s="218">
        <v>0</v>
      </c>
      <c r="AQ52" s="218">
        <v>0</v>
      </c>
      <c r="AR52" s="195" t="s">
        <v>292</v>
      </c>
      <c r="AS52" s="195" t="s">
        <v>292</v>
      </c>
      <c r="AT52" s="133"/>
      <c r="AU52" s="136"/>
      <c r="AV52" s="136"/>
      <c r="AW52" s="136"/>
      <c r="AX52" s="136"/>
      <c r="AY52" s="136"/>
      <c r="AZ52" s="136"/>
      <c r="BA52" s="136"/>
      <c r="BB52" s="136"/>
      <c r="BC52" s="136"/>
      <c r="BD52" s="133">
        <f t="shared" ref="BD52:BD83" si="41">D53</f>
        <v>0</v>
      </c>
      <c r="BE52" s="428" t="s">
        <v>1205</v>
      </c>
      <c r="BF52" s="166" t="str">
        <f t="shared" ref="BF52:BF83" si="42">IF(H53="","",ROUND(H53/$P$4,2))</f>
        <v/>
      </c>
      <c r="BG52" s="166">
        <f t="shared" si="28"/>
        <v>0</v>
      </c>
      <c r="BH52" s="1165" t="str">
        <f t="shared" ref="BH52:BH83" si="43">IF(J53="○",BG52," ")</f>
        <v xml:space="preserve"> </v>
      </c>
      <c r="BI52" s="1165" t="str">
        <f t="shared" ref="BI52:BI83" si="44">IF(K53="○",BG52," ")</f>
        <v xml:space="preserve"> </v>
      </c>
      <c r="BJ52" s="1165" t="str">
        <f t="shared" ref="BJ52:BJ83" si="45">IF(L53="○",BG52," ")</f>
        <v xml:space="preserve"> </v>
      </c>
      <c r="BK52" s="1165" t="str">
        <f t="shared" ref="BK52:BK83" si="46">IF(M53="○",BG52," ")</f>
        <v xml:space="preserve"> </v>
      </c>
      <c r="BL52" s="1165" t="str">
        <f t="shared" ref="BL52:BL83" si="47">IF(N53="○",BG52," ")</f>
        <v xml:space="preserve"> </v>
      </c>
      <c r="BM52" s="1165" t="str">
        <f t="shared" ref="BM52:BM83" si="48">IF(O53="○",BG52," ")</f>
        <v xml:space="preserve"> </v>
      </c>
      <c r="BN52" s="1165" t="str">
        <f t="shared" ref="BN52:BN83" si="49">IF(P53="○",BG52," ")</f>
        <v xml:space="preserve"> </v>
      </c>
      <c r="BO52" s="1165" t="str">
        <f t="shared" ref="BO52:BO83" si="50">IF(Q53="○",BG52," ")</f>
        <v xml:space="preserve"> </v>
      </c>
      <c r="BP52" s="1165" t="str">
        <f t="shared" ref="BP52:BP83" si="51">IF(R53="○",BG52," ")</f>
        <v xml:space="preserve"> </v>
      </c>
      <c r="BQ52" s="1165" t="str">
        <f t="shared" ref="BQ52:BQ83" si="52">IF(S53="○",BG52," ")</f>
        <v xml:space="preserve"> </v>
      </c>
      <c r="BR52" s="1165" t="str">
        <f t="shared" ref="BR52:BR83" si="53">IF(T53="○",BG52," ")</f>
        <v xml:space="preserve"> </v>
      </c>
      <c r="BS52" s="1165" t="str">
        <f t="shared" ref="BS52:BS83" si="54">IF(U53="○",BG52," ")</f>
        <v xml:space="preserve"> </v>
      </c>
      <c r="BU52" s="1165">
        <v>33</v>
      </c>
      <c r="BV52" s="1176">
        <f t="shared" si="29"/>
        <v>0</v>
      </c>
      <c r="BW52" s="1176">
        <f t="shared" si="30"/>
        <v>0</v>
      </c>
      <c r="BX52" s="1176">
        <f t="shared" si="31"/>
        <v>0</v>
      </c>
      <c r="BY52" s="1176">
        <f t="shared" si="32"/>
        <v>0</v>
      </c>
      <c r="BZ52" s="1176">
        <f t="shared" si="33"/>
        <v>0</v>
      </c>
      <c r="CA52" s="1176">
        <f t="shared" si="34"/>
        <v>0</v>
      </c>
      <c r="CB52" s="1176">
        <f t="shared" si="35"/>
        <v>0</v>
      </c>
      <c r="CC52" s="1176">
        <f t="shared" si="36"/>
        <v>0</v>
      </c>
      <c r="CD52" s="1176">
        <f t="shared" si="37"/>
        <v>0</v>
      </c>
      <c r="CE52" s="1176">
        <f t="shared" si="38"/>
        <v>0</v>
      </c>
      <c r="CF52" s="1176">
        <f t="shared" si="39"/>
        <v>0</v>
      </c>
      <c r="CG52" s="1176">
        <f t="shared" si="40"/>
        <v>0</v>
      </c>
    </row>
    <row r="53" spans="1:85" ht="26" customHeight="1">
      <c r="A53" s="261">
        <v>33</v>
      </c>
      <c r="B53" s="922"/>
      <c r="C53" s="924"/>
      <c r="D53" s="923"/>
      <c r="E53" s="924"/>
      <c r="F53" s="924"/>
      <c r="G53" s="924"/>
      <c r="H53" s="1178" t="str">
        <f t="shared" si="26"/>
        <v/>
      </c>
      <c r="I53" s="1178" t="str">
        <f t="shared" si="27"/>
        <v/>
      </c>
      <c r="J53" s="927"/>
      <c r="K53" s="927"/>
      <c r="L53" s="927"/>
      <c r="M53" s="927"/>
      <c r="N53" s="927"/>
      <c r="O53" s="927"/>
      <c r="P53" s="1179"/>
      <c r="Q53" s="1179"/>
      <c r="R53" s="1179"/>
      <c r="S53" s="1179"/>
      <c r="T53" s="1179"/>
      <c r="U53" s="1179"/>
      <c r="V53" s="1569"/>
      <c r="W53" s="1570"/>
      <c r="X53" s="144"/>
      <c r="Y53" s="144"/>
      <c r="Z53" s="144"/>
      <c r="AA53" s="144"/>
      <c r="AB53" s="144"/>
      <c r="AC53" s="133"/>
      <c r="AD53" s="133"/>
      <c r="AE53" s="135"/>
      <c r="AF53" s="1166"/>
      <c r="AG53" s="135"/>
      <c r="AH53" s="136"/>
      <c r="AI53" s="136"/>
      <c r="AJ53" s="136"/>
      <c r="AK53" s="136"/>
      <c r="AL53" s="133"/>
      <c r="AM53" s="133"/>
      <c r="AN53" s="133"/>
      <c r="AO53" s="133"/>
      <c r="AP53" s="133"/>
      <c r="AQ53" s="133"/>
      <c r="AR53" s="133"/>
      <c r="AS53" s="133"/>
      <c r="AT53" s="133"/>
      <c r="AU53" s="133"/>
      <c r="AV53" s="133"/>
      <c r="AW53" s="133"/>
      <c r="AX53" s="133"/>
      <c r="AY53" s="133"/>
      <c r="AZ53" s="133"/>
      <c r="BA53" s="133"/>
      <c r="BB53" s="133"/>
      <c r="BD53" s="133">
        <f t="shared" si="41"/>
        <v>0</v>
      </c>
      <c r="BE53" s="428" t="s">
        <v>1206</v>
      </c>
      <c r="BF53" s="166" t="str">
        <f t="shared" si="42"/>
        <v/>
      </c>
      <c r="BG53" s="166">
        <f t="shared" si="28"/>
        <v>0</v>
      </c>
      <c r="BH53" s="1165" t="str">
        <f t="shared" si="43"/>
        <v xml:space="preserve"> </v>
      </c>
      <c r="BI53" s="1165" t="str">
        <f t="shared" si="44"/>
        <v xml:space="preserve"> </v>
      </c>
      <c r="BJ53" s="1165" t="str">
        <f t="shared" si="45"/>
        <v xml:space="preserve"> </v>
      </c>
      <c r="BK53" s="1165" t="str">
        <f t="shared" si="46"/>
        <v xml:space="preserve"> </v>
      </c>
      <c r="BL53" s="1165" t="str">
        <f t="shared" si="47"/>
        <v xml:space="preserve"> </v>
      </c>
      <c r="BM53" s="1165" t="str">
        <f t="shared" si="48"/>
        <v xml:space="preserve"> </v>
      </c>
      <c r="BN53" s="1165" t="str">
        <f t="shared" si="49"/>
        <v xml:space="preserve"> </v>
      </c>
      <c r="BO53" s="1165" t="str">
        <f t="shared" si="50"/>
        <v xml:space="preserve"> </v>
      </c>
      <c r="BP53" s="1165" t="str">
        <f t="shared" si="51"/>
        <v xml:space="preserve"> </v>
      </c>
      <c r="BQ53" s="1165" t="str">
        <f t="shared" si="52"/>
        <v xml:space="preserve"> </v>
      </c>
      <c r="BR53" s="1165" t="str">
        <f t="shared" si="53"/>
        <v xml:space="preserve"> </v>
      </c>
      <c r="BS53" s="1165" t="str">
        <f t="shared" si="54"/>
        <v xml:space="preserve"> </v>
      </c>
      <c r="BU53" s="1165">
        <v>34</v>
      </c>
      <c r="BV53" s="1176">
        <f t="shared" si="29"/>
        <v>0</v>
      </c>
      <c r="BW53" s="1176">
        <f t="shared" si="30"/>
        <v>0</v>
      </c>
      <c r="BX53" s="1176">
        <f t="shared" si="31"/>
        <v>0</v>
      </c>
      <c r="BY53" s="1176">
        <f t="shared" si="32"/>
        <v>0</v>
      </c>
      <c r="BZ53" s="1176">
        <f t="shared" si="33"/>
        <v>0</v>
      </c>
      <c r="CA53" s="1176">
        <f t="shared" si="34"/>
        <v>0</v>
      </c>
      <c r="CB53" s="1176">
        <f t="shared" si="35"/>
        <v>0</v>
      </c>
      <c r="CC53" s="1176">
        <f t="shared" si="36"/>
        <v>0</v>
      </c>
      <c r="CD53" s="1176">
        <f t="shared" si="37"/>
        <v>0</v>
      </c>
      <c r="CE53" s="1176">
        <f t="shared" si="38"/>
        <v>0</v>
      </c>
      <c r="CF53" s="1176">
        <f t="shared" si="39"/>
        <v>0</v>
      </c>
      <c r="CG53" s="1176">
        <f t="shared" si="40"/>
        <v>0</v>
      </c>
    </row>
    <row r="54" spans="1:85" ht="26" customHeight="1">
      <c r="A54" s="215">
        <v>34</v>
      </c>
      <c r="B54" s="922"/>
      <c r="C54" s="924"/>
      <c r="D54" s="923"/>
      <c r="E54" s="924"/>
      <c r="F54" s="924"/>
      <c r="G54" s="924"/>
      <c r="H54" s="1178" t="str">
        <f t="shared" si="26"/>
        <v/>
      </c>
      <c r="I54" s="1178" t="str">
        <f t="shared" si="27"/>
        <v/>
      </c>
      <c r="J54" s="927"/>
      <c r="K54" s="927"/>
      <c r="L54" s="927"/>
      <c r="M54" s="927"/>
      <c r="N54" s="927"/>
      <c r="O54" s="927"/>
      <c r="P54" s="1179"/>
      <c r="Q54" s="1179"/>
      <c r="R54" s="1179"/>
      <c r="S54" s="1179"/>
      <c r="T54" s="1179"/>
      <c r="U54" s="1179"/>
      <c r="V54" s="1569"/>
      <c r="W54" s="1570"/>
      <c r="X54" s="144"/>
      <c r="Y54" s="144"/>
      <c r="Z54" s="144"/>
      <c r="AA54" s="144"/>
      <c r="AB54" s="144"/>
      <c r="AC54" s="133"/>
      <c r="AD54" s="133"/>
      <c r="AE54" s="135"/>
      <c r="AF54" s="1166"/>
      <c r="AG54" s="135"/>
      <c r="AH54" s="136"/>
      <c r="AI54" s="136"/>
      <c r="AJ54" s="136"/>
      <c r="AK54" s="136"/>
      <c r="AL54" s="133"/>
      <c r="AM54" s="133"/>
      <c r="AN54" s="133"/>
      <c r="AO54" s="133"/>
      <c r="AP54" s="133"/>
      <c r="AQ54" s="133"/>
      <c r="AR54" s="133"/>
      <c r="AS54" s="133"/>
      <c r="AT54" s="133"/>
      <c r="AU54" s="133"/>
      <c r="AV54" s="133"/>
      <c r="AW54" s="133"/>
      <c r="AX54" s="133"/>
      <c r="AY54" s="133"/>
      <c r="AZ54" s="133"/>
      <c r="BA54" s="133"/>
      <c r="BB54" s="133"/>
      <c r="BD54" s="133">
        <f t="shared" si="41"/>
        <v>0</v>
      </c>
      <c r="BE54" s="428" t="s">
        <v>1207</v>
      </c>
      <c r="BF54" s="166" t="str">
        <f t="shared" si="42"/>
        <v/>
      </c>
      <c r="BG54" s="166">
        <f t="shared" si="28"/>
        <v>0</v>
      </c>
      <c r="BH54" s="1165" t="str">
        <f t="shared" si="43"/>
        <v xml:space="preserve"> </v>
      </c>
      <c r="BI54" s="1165" t="str">
        <f t="shared" si="44"/>
        <v xml:space="preserve"> </v>
      </c>
      <c r="BJ54" s="1165" t="str">
        <f t="shared" si="45"/>
        <v xml:space="preserve"> </v>
      </c>
      <c r="BK54" s="1165" t="str">
        <f t="shared" si="46"/>
        <v xml:space="preserve"> </v>
      </c>
      <c r="BL54" s="1165" t="str">
        <f t="shared" si="47"/>
        <v xml:space="preserve"> </v>
      </c>
      <c r="BM54" s="1165" t="str">
        <f t="shared" si="48"/>
        <v xml:space="preserve"> </v>
      </c>
      <c r="BN54" s="1165" t="str">
        <f t="shared" si="49"/>
        <v xml:space="preserve"> </v>
      </c>
      <c r="BO54" s="1165" t="str">
        <f t="shared" si="50"/>
        <v xml:space="preserve"> </v>
      </c>
      <c r="BP54" s="1165" t="str">
        <f t="shared" si="51"/>
        <v xml:space="preserve"> </v>
      </c>
      <c r="BQ54" s="1165" t="str">
        <f t="shared" si="52"/>
        <v xml:space="preserve"> </v>
      </c>
      <c r="BR54" s="1165" t="str">
        <f t="shared" si="53"/>
        <v xml:space="preserve"> </v>
      </c>
      <c r="BS54" s="1165" t="str">
        <f t="shared" si="54"/>
        <v xml:space="preserve"> </v>
      </c>
      <c r="BU54" s="1165">
        <v>35</v>
      </c>
      <c r="BV54" s="1176">
        <f t="shared" si="29"/>
        <v>0</v>
      </c>
      <c r="BW54" s="1176">
        <f t="shared" si="30"/>
        <v>0</v>
      </c>
      <c r="BX54" s="1176">
        <f t="shared" si="31"/>
        <v>0</v>
      </c>
      <c r="BY54" s="1176">
        <f t="shared" si="32"/>
        <v>0</v>
      </c>
      <c r="BZ54" s="1176">
        <f t="shared" si="33"/>
        <v>0</v>
      </c>
      <c r="CA54" s="1176">
        <f t="shared" si="34"/>
        <v>0</v>
      </c>
      <c r="CB54" s="1176">
        <f t="shared" si="35"/>
        <v>0</v>
      </c>
      <c r="CC54" s="1176">
        <f t="shared" si="36"/>
        <v>0</v>
      </c>
      <c r="CD54" s="1176">
        <f t="shared" si="37"/>
        <v>0</v>
      </c>
      <c r="CE54" s="1176">
        <f t="shared" si="38"/>
        <v>0</v>
      </c>
      <c r="CF54" s="1176">
        <f t="shared" si="39"/>
        <v>0</v>
      </c>
      <c r="CG54" s="1176">
        <f t="shared" si="40"/>
        <v>0</v>
      </c>
    </row>
    <row r="55" spans="1:85" ht="26" customHeight="1">
      <c r="A55" s="261">
        <v>35</v>
      </c>
      <c r="B55" s="922"/>
      <c r="C55" s="924"/>
      <c r="D55" s="923"/>
      <c r="E55" s="924"/>
      <c r="F55" s="924"/>
      <c r="G55" s="924"/>
      <c r="H55" s="1178" t="str">
        <f t="shared" si="26"/>
        <v/>
      </c>
      <c r="I55" s="1178" t="str">
        <f t="shared" si="27"/>
        <v/>
      </c>
      <c r="J55" s="927"/>
      <c r="K55" s="927"/>
      <c r="L55" s="927"/>
      <c r="M55" s="927"/>
      <c r="N55" s="927"/>
      <c r="O55" s="927"/>
      <c r="P55" s="1179"/>
      <c r="Q55" s="1179"/>
      <c r="R55" s="1179"/>
      <c r="S55" s="1179"/>
      <c r="T55" s="1179"/>
      <c r="U55" s="1179"/>
      <c r="V55" s="1569"/>
      <c r="W55" s="1570"/>
      <c r="X55" s="144"/>
      <c r="Y55" s="144"/>
      <c r="Z55" s="144"/>
      <c r="AA55" s="144"/>
      <c r="AB55" s="144"/>
      <c r="AC55" s="133"/>
      <c r="AD55" s="133"/>
      <c r="AE55" s="135"/>
      <c r="AF55" s="1166"/>
      <c r="AG55" s="135"/>
      <c r="AH55" s="136"/>
      <c r="AI55" s="136"/>
      <c r="AJ55" s="136"/>
      <c r="AK55" s="136"/>
      <c r="AL55" s="133"/>
      <c r="AM55" s="133"/>
      <c r="AN55" s="133"/>
      <c r="AO55" s="133"/>
      <c r="AP55" s="133"/>
      <c r="AQ55" s="133"/>
      <c r="AR55" s="133"/>
      <c r="AS55" s="133"/>
      <c r="AT55" s="133"/>
      <c r="AU55" s="133"/>
      <c r="AV55" s="133"/>
      <c r="AW55" s="133"/>
      <c r="AX55" s="133"/>
      <c r="AY55" s="133"/>
      <c r="AZ55" s="133"/>
      <c r="BA55" s="133"/>
      <c r="BB55" s="133"/>
      <c r="BD55" s="133">
        <f t="shared" si="41"/>
        <v>0</v>
      </c>
      <c r="BE55" s="428" t="s">
        <v>1208</v>
      </c>
      <c r="BF55" s="166" t="str">
        <f t="shared" si="42"/>
        <v/>
      </c>
      <c r="BG55" s="166">
        <f t="shared" si="28"/>
        <v>0</v>
      </c>
      <c r="BH55" s="1165" t="str">
        <f t="shared" si="43"/>
        <v xml:space="preserve"> </v>
      </c>
      <c r="BI55" s="1165" t="str">
        <f t="shared" si="44"/>
        <v xml:space="preserve"> </v>
      </c>
      <c r="BJ55" s="1165" t="str">
        <f t="shared" si="45"/>
        <v xml:space="preserve"> </v>
      </c>
      <c r="BK55" s="1165" t="str">
        <f t="shared" si="46"/>
        <v xml:space="preserve"> </v>
      </c>
      <c r="BL55" s="1165" t="str">
        <f t="shared" si="47"/>
        <v xml:space="preserve"> </v>
      </c>
      <c r="BM55" s="1165" t="str">
        <f t="shared" si="48"/>
        <v xml:space="preserve"> </v>
      </c>
      <c r="BN55" s="1165" t="str">
        <f t="shared" si="49"/>
        <v xml:space="preserve"> </v>
      </c>
      <c r="BO55" s="1165" t="str">
        <f t="shared" si="50"/>
        <v xml:space="preserve"> </v>
      </c>
      <c r="BP55" s="1165" t="str">
        <f t="shared" si="51"/>
        <v xml:space="preserve"> </v>
      </c>
      <c r="BQ55" s="1165" t="str">
        <f t="shared" si="52"/>
        <v xml:space="preserve"> </v>
      </c>
      <c r="BR55" s="1165" t="str">
        <f t="shared" si="53"/>
        <v xml:space="preserve"> </v>
      </c>
      <c r="BS55" s="1165" t="str">
        <f t="shared" si="54"/>
        <v xml:space="preserve"> </v>
      </c>
      <c r="BU55" s="1165">
        <v>36</v>
      </c>
      <c r="BV55" s="1176">
        <f t="shared" si="29"/>
        <v>0</v>
      </c>
      <c r="BW55" s="1176">
        <f t="shared" si="30"/>
        <v>0</v>
      </c>
      <c r="BX55" s="1176">
        <f t="shared" si="31"/>
        <v>0</v>
      </c>
      <c r="BY55" s="1176">
        <f t="shared" si="32"/>
        <v>0</v>
      </c>
      <c r="BZ55" s="1176">
        <f t="shared" si="33"/>
        <v>0</v>
      </c>
      <c r="CA55" s="1176">
        <f t="shared" si="34"/>
        <v>0</v>
      </c>
      <c r="CB55" s="1176">
        <f t="shared" si="35"/>
        <v>0</v>
      </c>
      <c r="CC55" s="1176">
        <f t="shared" si="36"/>
        <v>0</v>
      </c>
      <c r="CD55" s="1176">
        <f t="shared" si="37"/>
        <v>0</v>
      </c>
      <c r="CE55" s="1176">
        <f t="shared" si="38"/>
        <v>0</v>
      </c>
      <c r="CF55" s="1176">
        <f t="shared" si="39"/>
        <v>0</v>
      </c>
      <c r="CG55" s="1176">
        <f t="shared" si="40"/>
        <v>0</v>
      </c>
    </row>
    <row r="56" spans="1:85" ht="26" customHeight="1">
      <c r="A56" s="215">
        <v>36</v>
      </c>
      <c r="B56" s="922"/>
      <c r="C56" s="924"/>
      <c r="D56" s="923"/>
      <c r="E56" s="924"/>
      <c r="F56" s="924"/>
      <c r="G56" s="924"/>
      <c r="H56" s="1178" t="str">
        <f t="shared" si="26"/>
        <v/>
      </c>
      <c r="I56" s="1178" t="str">
        <f t="shared" si="27"/>
        <v/>
      </c>
      <c r="J56" s="927"/>
      <c r="K56" s="927"/>
      <c r="L56" s="927"/>
      <c r="M56" s="927"/>
      <c r="N56" s="927"/>
      <c r="O56" s="927"/>
      <c r="P56" s="1179"/>
      <c r="Q56" s="1179"/>
      <c r="R56" s="1179"/>
      <c r="S56" s="1179"/>
      <c r="T56" s="1179"/>
      <c r="U56" s="1179"/>
      <c r="V56" s="1569"/>
      <c r="W56" s="1570"/>
      <c r="X56" s="144"/>
      <c r="Y56" s="144"/>
      <c r="Z56" s="144"/>
      <c r="AA56" s="144"/>
      <c r="AB56" s="144"/>
      <c r="AC56" s="133"/>
      <c r="AD56" s="133"/>
      <c r="AE56" s="135"/>
      <c r="AF56" s="1166"/>
      <c r="AG56" s="135"/>
      <c r="AH56" s="136"/>
      <c r="AI56" s="136"/>
      <c r="AJ56" s="136"/>
      <c r="AK56" s="136"/>
      <c r="AL56" s="133"/>
      <c r="AM56" s="133"/>
      <c r="AN56" s="133"/>
      <c r="AO56" s="133"/>
      <c r="AP56" s="133"/>
      <c r="AQ56" s="133"/>
      <c r="AR56" s="133"/>
      <c r="AS56" s="133"/>
      <c r="AT56" s="133"/>
      <c r="AU56" s="133"/>
      <c r="AV56" s="133"/>
      <c r="AW56" s="133"/>
      <c r="AX56" s="133"/>
      <c r="AY56" s="133"/>
      <c r="AZ56" s="133"/>
      <c r="BA56" s="133"/>
      <c r="BB56" s="133"/>
      <c r="BD56" s="133">
        <f t="shared" si="41"/>
        <v>0</v>
      </c>
      <c r="BE56" s="428" t="s">
        <v>1209</v>
      </c>
      <c r="BF56" s="166" t="str">
        <f t="shared" si="42"/>
        <v/>
      </c>
      <c r="BG56" s="166">
        <f t="shared" si="28"/>
        <v>0</v>
      </c>
      <c r="BH56" s="1165" t="str">
        <f t="shared" si="43"/>
        <v xml:space="preserve"> </v>
      </c>
      <c r="BI56" s="1165" t="str">
        <f t="shared" si="44"/>
        <v xml:space="preserve"> </v>
      </c>
      <c r="BJ56" s="1165" t="str">
        <f t="shared" si="45"/>
        <v xml:space="preserve"> </v>
      </c>
      <c r="BK56" s="1165" t="str">
        <f t="shared" si="46"/>
        <v xml:space="preserve"> </v>
      </c>
      <c r="BL56" s="1165" t="str">
        <f t="shared" si="47"/>
        <v xml:space="preserve"> </v>
      </c>
      <c r="BM56" s="1165" t="str">
        <f t="shared" si="48"/>
        <v xml:space="preserve"> </v>
      </c>
      <c r="BN56" s="1165" t="str">
        <f t="shared" si="49"/>
        <v xml:space="preserve"> </v>
      </c>
      <c r="BO56" s="1165" t="str">
        <f t="shared" si="50"/>
        <v xml:space="preserve"> </v>
      </c>
      <c r="BP56" s="1165" t="str">
        <f t="shared" si="51"/>
        <v xml:space="preserve"> </v>
      </c>
      <c r="BQ56" s="1165" t="str">
        <f t="shared" si="52"/>
        <v xml:space="preserve"> </v>
      </c>
      <c r="BR56" s="1165" t="str">
        <f t="shared" si="53"/>
        <v xml:space="preserve"> </v>
      </c>
      <c r="BS56" s="1165" t="str">
        <f t="shared" si="54"/>
        <v xml:space="preserve"> </v>
      </c>
      <c r="BU56" s="1165">
        <v>37</v>
      </c>
      <c r="BV56" s="1176">
        <f t="shared" si="29"/>
        <v>0</v>
      </c>
      <c r="BW56" s="1176">
        <f t="shared" si="30"/>
        <v>0</v>
      </c>
      <c r="BX56" s="1176">
        <f t="shared" si="31"/>
        <v>0</v>
      </c>
      <c r="BY56" s="1176">
        <f t="shared" si="32"/>
        <v>0</v>
      </c>
      <c r="BZ56" s="1176">
        <f t="shared" si="33"/>
        <v>0</v>
      </c>
      <c r="CA56" s="1176">
        <f t="shared" si="34"/>
        <v>0</v>
      </c>
      <c r="CB56" s="1176">
        <f t="shared" si="35"/>
        <v>0</v>
      </c>
      <c r="CC56" s="1176">
        <f t="shared" si="36"/>
        <v>0</v>
      </c>
      <c r="CD56" s="1176">
        <f t="shared" si="37"/>
        <v>0</v>
      </c>
      <c r="CE56" s="1176">
        <f t="shared" si="38"/>
        <v>0</v>
      </c>
      <c r="CF56" s="1176">
        <f t="shared" si="39"/>
        <v>0</v>
      </c>
      <c r="CG56" s="1176">
        <f t="shared" si="40"/>
        <v>0</v>
      </c>
    </row>
    <row r="57" spans="1:85" ht="26" customHeight="1">
      <c r="A57" s="261">
        <v>37</v>
      </c>
      <c r="B57" s="922"/>
      <c r="C57" s="924"/>
      <c r="D57" s="923"/>
      <c r="E57" s="924"/>
      <c r="F57" s="924"/>
      <c r="G57" s="924"/>
      <c r="H57" s="1178" t="str">
        <f t="shared" si="26"/>
        <v/>
      </c>
      <c r="I57" s="1178" t="str">
        <f t="shared" si="27"/>
        <v/>
      </c>
      <c r="J57" s="927"/>
      <c r="K57" s="927"/>
      <c r="L57" s="927"/>
      <c r="M57" s="927"/>
      <c r="N57" s="927"/>
      <c r="O57" s="927"/>
      <c r="P57" s="1179"/>
      <c r="Q57" s="1179"/>
      <c r="R57" s="1179"/>
      <c r="S57" s="1179"/>
      <c r="T57" s="1179"/>
      <c r="U57" s="1179"/>
      <c r="V57" s="1569"/>
      <c r="W57" s="1570"/>
      <c r="X57" s="144"/>
      <c r="Y57" s="144"/>
      <c r="Z57" s="144"/>
      <c r="AA57" s="144"/>
      <c r="AB57" s="144"/>
      <c r="AC57" s="133"/>
      <c r="AD57" s="133"/>
      <c r="AE57" s="135"/>
      <c r="AF57" s="1166"/>
      <c r="AG57" s="135"/>
      <c r="AH57" s="136"/>
      <c r="AI57" s="136"/>
      <c r="AJ57" s="136"/>
      <c r="AK57" s="133"/>
      <c r="AL57" s="133"/>
      <c r="AM57" s="133"/>
      <c r="AN57" s="133"/>
      <c r="AO57" s="133"/>
      <c r="AP57" s="133"/>
      <c r="AQ57" s="133"/>
      <c r="AR57" s="133"/>
      <c r="AS57" s="133"/>
      <c r="AT57" s="133"/>
      <c r="AU57" s="133"/>
      <c r="AV57" s="133"/>
      <c r="AW57" s="133"/>
      <c r="AX57" s="133"/>
      <c r="AY57" s="133"/>
      <c r="AZ57" s="133"/>
      <c r="BA57" s="133"/>
      <c r="BB57" s="133"/>
      <c r="BD57" s="133">
        <f t="shared" si="41"/>
        <v>0</v>
      </c>
      <c r="BE57" s="428" t="s">
        <v>1210</v>
      </c>
      <c r="BF57" s="166" t="str">
        <f t="shared" si="42"/>
        <v/>
      </c>
      <c r="BG57" s="166">
        <f t="shared" si="28"/>
        <v>0</v>
      </c>
      <c r="BH57" s="1165" t="str">
        <f t="shared" si="43"/>
        <v xml:space="preserve"> </v>
      </c>
      <c r="BI57" s="1165" t="str">
        <f t="shared" si="44"/>
        <v xml:space="preserve"> </v>
      </c>
      <c r="BJ57" s="1165" t="str">
        <f t="shared" si="45"/>
        <v xml:space="preserve"> </v>
      </c>
      <c r="BK57" s="1165" t="str">
        <f t="shared" si="46"/>
        <v xml:space="preserve"> </v>
      </c>
      <c r="BL57" s="1165" t="str">
        <f t="shared" si="47"/>
        <v xml:space="preserve"> </v>
      </c>
      <c r="BM57" s="1165" t="str">
        <f t="shared" si="48"/>
        <v xml:space="preserve"> </v>
      </c>
      <c r="BN57" s="1165" t="str">
        <f t="shared" si="49"/>
        <v xml:space="preserve"> </v>
      </c>
      <c r="BO57" s="1165" t="str">
        <f t="shared" si="50"/>
        <v xml:space="preserve"> </v>
      </c>
      <c r="BP57" s="1165" t="str">
        <f t="shared" si="51"/>
        <v xml:space="preserve"> </v>
      </c>
      <c r="BQ57" s="1165" t="str">
        <f t="shared" si="52"/>
        <v xml:space="preserve"> </v>
      </c>
      <c r="BR57" s="1165" t="str">
        <f t="shared" si="53"/>
        <v xml:space="preserve"> </v>
      </c>
      <c r="BS57" s="1165" t="str">
        <f t="shared" si="54"/>
        <v xml:space="preserve"> </v>
      </c>
      <c r="BU57" s="1165">
        <v>38</v>
      </c>
      <c r="BV57" s="1176">
        <f t="shared" si="29"/>
        <v>0</v>
      </c>
      <c r="BW57" s="1176">
        <f t="shared" si="30"/>
        <v>0</v>
      </c>
      <c r="BX57" s="1176">
        <f t="shared" si="31"/>
        <v>0</v>
      </c>
      <c r="BY57" s="1176">
        <f t="shared" si="32"/>
        <v>0</v>
      </c>
      <c r="BZ57" s="1176">
        <f t="shared" si="33"/>
        <v>0</v>
      </c>
      <c r="CA57" s="1176">
        <f t="shared" si="34"/>
        <v>0</v>
      </c>
      <c r="CB57" s="1176">
        <f t="shared" si="35"/>
        <v>0</v>
      </c>
      <c r="CC57" s="1176">
        <f t="shared" si="36"/>
        <v>0</v>
      </c>
      <c r="CD57" s="1176">
        <f t="shared" si="37"/>
        <v>0</v>
      </c>
      <c r="CE57" s="1176">
        <f t="shared" si="38"/>
        <v>0</v>
      </c>
      <c r="CF57" s="1176">
        <f t="shared" si="39"/>
        <v>0</v>
      </c>
      <c r="CG57" s="1176">
        <f t="shared" si="40"/>
        <v>0</v>
      </c>
    </row>
    <row r="58" spans="1:85" ht="26" customHeight="1">
      <c r="A58" s="215">
        <v>38</v>
      </c>
      <c r="B58" s="922"/>
      <c r="C58" s="924"/>
      <c r="D58" s="923"/>
      <c r="E58" s="924"/>
      <c r="F58" s="924"/>
      <c r="G58" s="924"/>
      <c r="H58" s="1178" t="str">
        <f t="shared" si="26"/>
        <v/>
      </c>
      <c r="I58" s="1178" t="str">
        <f t="shared" si="27"/>
        <v/>
      </c>
      <c r="J58" s="927"/>
      <c r="K58" s="927"/>
      <c r="L58" s="927"/>
      <c r="M58" s="927"/>
      <c r="N58" s="927"/>
      <c r="O58" s="927"/>
      <c r="P58" s="1179"/>
      <c r="Q58" s="1179"/>
      <c r="R58" s="1179"/>
      <c r="S58" s="1179"/>
      <c r="T58" s="1179"/>
      <c r="U58" s="1179"/>
      <c r="V58" s="1569"/>
      <c r="W58" s="1570"/>
      <c r="X58" s="144"/>
      <c r="Y58" s="144"/>
      <c r="Z58" s="144"/>
      <c r="AA58" s="144"/>
      <c r="AB58" s="144"/>
      <c r="AC58" s="133"/>
      <c r="AD58" s="133"/>
      <c r="AE58" s="135"/>
      <c r="AF58" s="1166"/>
      <c r="AG58" s="135"/>
      <c r="AH58" s="136"/>
      <c r="AI58" s="136"/>
      <c r="AJ58" s="136"/>
      <c r="AK58" s="133"/>
      <c r="AL58" s="133"/>
      <c r="AM58" s="133"/>
      <c r="AN58" s="133"/>
      <c r="AO58" s="133"/>
      <c r="AP58" s="133"/>
      <c r="AQ58" s="133"/>
      <c r="AR58" s="133"/>
      <c r="AS58" s="133"/>
      <c r="AT58" s="133"/>
      <c r="AU58" s="133"/>
      <c r="AV58" s="133"/>
      <c r="AW58" s="133"/>
      <c r="AX58" s="133"/>
      <c r="AY58" s="133"/>
      <c r="AZ58" s="133"/>
      <c r="BA58" s="133"/>
      <c r="BB58" s="133"/>
      <c r="BD58" s="133">
        <f t="shared" si="41"/>
        <v>0</v>
      </c>
      <c r="BE58" s="428" t="s">
        <v>1211</v>
      </c>
      <c r="BF58" s="166" t="str">
        <f t="shared" si="42"/>
        <v/>
      </c>
      <c r="BG58" s="166">
        <f t="shared" si="28"/>
        <v>0</v>
      </c>
      <c r="BH58" s="1165" t="str">
        <f t="shared" si="43"/>
        <v xml:space="preserve"> </v>
      </c>
      <c r="BI58" s="1165" t="str">
        <f t="shared" si="44"/>
        <v xml:space="preserve"> </v>
      </c>
      <c r="BJ58" s="1165" t="str">
        <f t="shared" si="45"/>
        <v xml:space="preserve"> </v>
      </c>
      <c r="BK58" s="1165" t="str">
        <f t="shared" si="46"/>
        <v xml:space="preserve"> </v>
      </c>
      <c r="BL58" s="1165" t="str">
        <f t="shared" si="47"/>
        <v xml:space="preserve"> </v>
      </c>
      <c r="BM58" s="1165" t="str">
        <f t="shared" si="48"/>
        <v xml:space="preserve"> </v>
      </c>
      <c r="BN58" s="1165" t="str">
        <f t="shared" si="49"/>
        <v xml:space="preserve"> </v>
      </c>
      <c r="BO58" s="1165" t="str">
        <f t="shared" si="50"/>
        <v xml:space="preserve"> </v>
      </c>
      <c r="BP58" s="1165" t="str">
        <f t="shared" si="51"/>
        <v xml:space="preserve"> </v>
      </c>
      <c r="BQ58" s="1165" t="str">
        <f t="shared" si="52"/>
        <v xml:space="preserve"> </v>
      </c>
      <c r="BR58" s="1165" t="str">
        <f t="shared" si="53"/>
        <v xml:space="preserve"> </v>
      </c>
      <c r="BS58" s="1165" t="str">
        <f t="shared" si="54"/>
        <v xml:space="preserve"> </v>
      </c>
      <c r="BU58" s="1165">
        <v>39</v>
      </c>
      <c r="BV58" s="1176">
        <f t="shared" si="29"/>
        <v>0</v>
      </c>
      <c r="BW58" s="1176">
        <f t="shared" si="30"/>
        <v>0</v>
      </c>
      <c r="BX58" s="1176">
        <f t="shared" si="31"/>
        <v>0</v>
      </c>
      <c r="BY58" s="1176">
        <f t="shared" si="32"/>
        <v>0</v>
      </c>
      <c r="BZ58" s="1176">
        <f t="shared" si="33"/>
        <v>0</v>
      </c>
      <c r="CA58" s="1176">
        <f t="shared" si="34"/>
        <v>0</v>
      </c>
      <c r="CB58" s="1176">
        <f t="shared" si="35"/>
        <v>0</v>
      </c>
      <c r="CC58" s="1176">
        <f t="shared" si="36"/>
        <v>0</v>
      </c>
      <c r="CD58" s="1176">
        <f t="shared" si="37"/>
        <v>0</v>
      </c>
      <c r="CE58" s="1176">
        <f t="shared" si="38"/>
        <v>0</v>
      </c>
      <c r="CF58" s="1176">
        <f t="shared" si="39"/>
        <v>0</v>
      </c>
      <c r="CG58" s="1176">
        <f t="shared" si="40"/>
        <v>0</v>
      </c>
    </row>
    <row r="59" spans="1:85" ht="26" customHeight="1">
      <c r="A59" s="261">
        <v>39</v>
      </c>
      <c r="B59" s="922"/>
      <c r="C59" s="924"/>
      <c r="D59" s="923"/>
      <c r="E59" s="924"/>
      <c r="F59" s="924"/>
      <c r="G59" s="924"/>
      <c r="H59" s="1178" t="str">
        <f t="shared" si="26"/>
        <v/>
      </c>
      <c r="I59" s="1178" t="str">
        <f t="shared" si="27"/>
        <v/>
      </c>
      <c r="J59" s="927"/>
      <c r="K59" s="927"/>
      <c r="L59" s="927"/>
      <c r="M59" s="927"/>
      <c r="N59" s="927"/>
      <c r="O59" s="927"/>
      <c r="P59" s="1179"/>
      <c r="Q59" s="1179"/>
      <c r="R59" s="1179"/>
      <c r="S59" s="1179"/>
      <c r="T59" s="1179"/>
      <c r="U59" s="1179"/>
      <c r="V59" s="1569"/>
      <c r="W59" s="1570"/>
      <c r="X59" s="144"/>
      <c r="Y59" s="144"/>
      <c r="Z59" s="144"/>
      <c r="AA59" s="144"/>
      <c r="AB59" s="144"/>
      <c r="AC59" s="133"/>
      <c r="AD59" s="133"/>
      <c r="AE59" s="135"/>
      <c r="AF59" s="1166"/>
      <c r="AG59" s="135"/>
      <c r="AH59" s="136"/>
      <c r="AI59" s="136"/>
      <c r="AJ59" s="136"/>
      <c r="AK59" s="133"/>
      <c r="AL59" s="133"/>
      <c r="AM59" s="133"/>
      <c r="AN59" s="133"/>
      <c r="AO59" s="133"/>
      <c r="AP59" s="133"/>
      <c r="AQ59" s="133"/>
      <c r="AR59" s="133"/>
      <c r="AS59" s="133"/>
      <c r="AT59" s="133"/>
      <c r="AU59" s="133"/>
      <c r="AV59" s="133"/>
      <c r="AW59" s="133"/>
      <c r="AX59" s="133"/>
      <c r="AY59" s="133"/>
      <c r="AZ59" s="133"/>
      <c r="BA59" s="133"/>
      <c r="BB59" s="133"/>
      <c r="BD59" s="133">
        <f t="shared" si="41"/>
        <v>0</v>
      </c>
      <c r="BE59" s="428" t="s">
        <v>1212</v>
      </c>
      <c r="BF59" s="166" t="str">
        <f t="shared" si="42"/>
        <v/>
      </c>
      <c r="BG59" s="166">
        <f t="shared" si="28"/>
        <v>0</v>
      </c>
      <c r="BH59" s="1165" t="str">
        <f t="shared" si="43"/>
        <v xml:space="preserve"> </v>
      </c>
      <c r="BI59" s="1165" t="str">
        <f t="shared" si="44"/>
        <v xml:space="preserve"> </v>
      </c>
      <c r="BJ59" s="1165" t="str">
        <f t="shared" si="45"/>
        <v xml:space="preserve"> </v>
      </c>
      <c r="BK59" s="1165" t="str">
        <f t="shared" si="46"/>
        <v xml:space="preserve"> </v>
      </c>
      <c r="BL59" s="1165" t="str">
        <f t="shared" si="47"/>
        <v xml:space="preserve"> </v>
      </c>
      <c r="BM59" s="1165" t="str">
        <f t="shared" si="48"/>
        <v xml:space="preserve"> </v>
      </c>
      <c r="BN59" s="1165" t="str">
        <f t="shared" si="49"/>
        <v xml:space="preserve"> </v>
      </c>
      <c r="BO59" s="1165" t="str">
        <f t="shared" si="50"/>
        <v xml:space="preserve"> </v>
      </c>
      <c r="BP59" s="1165" t="str">
        <f t="shared" si="51"/>
        <v xml:space="preserve"> </v>
      </c>
      <c r="BQ59" s="1165" t="str">
        <f t="shared" si="52"/>
        <v xml:space="preserve"> </v>
      </c>
      <c r="BR59" s="1165" t="str">
        <f t="shared" si="53"/>
        <v xml:space="preserve"> </v>
      </c>
      <c r="BS59" s="1165" t="str">
        <f t="shared" si="54"/>
        <v xml:space="preserve"> </v>
      </c>
      <c r="BU59" s="1165">
        <v>40</v>
      </c>
      <c r="BV59" s="1176">
        <f t="shared" si="29"/>
        <v>0</v>
      </c>
      <c r="BW59" s="1176">
        <f t="shared" si="30"/>
        <v>0</v>
      </c>
      <c r="BX59" s="1176">
        <f t="shared" si="31"/>
        <v>0</v>
      </c>
      <c r="BY59" s="1176">
        <f t="shared" si="32"/>
        <v>0</v>
      </c>
      <c r="BZ59" s="1176">
        <f t="shared" si="33"/>
        <v>0</v>
      </c>
      <c r="CA59" s="1176">
        <f t="shared" si="34"/>
        <v>0</v>
      </c>
      <c r="CB59" s="1176">
        <f t="shared" si="35"/>
        <v>0</v>
      </c>
      <c r="CC59" s="1176">
        <f t="shared" si="36"/>
        <v>0</v>
      </c>
      <c r="CD59" s="1176">
        <f t="shared" si="37"/>
        <v>0</v>
      </c>
      <c r="CE59" s="1176">
        <f t="shared" si="38"/>
        <v>0</v>
      </c>
      <c r="CF59" s="1176">
        <f t="shared" si="39"/>
        <v>0</v>
      </c>
      <c r="CG59" s="1176">
        <f t="shared" si="40"/>
        <v>0</v>
      </c>
    </row>
    <row r="60" spans="1:85" ht="26" customHeight="1">
      <c r="A60" s="215">
        <v>40</v>
      </c>
      <c r="B60" s="922"/>
      <c r="C60" s="924"/>
      <c r="D60" s="923"/>
      <c r="E60" s="924"/>
      <c r="F60" s="924"/>
      <c r="G60" s="924"/>
      <c r="H60" s="1178" t="str">
        <f t="shared" si="26"/>
        <v/>
      </c>
      <c r="I60" s="1178" t="str">
        <f t="shared" si="27"/>
        <v/>
      </c>
      <c r="J60" s="927"/>
      <c r="K60" s="927"/>
      <c r="L60" s="927"/>
      <c r="M60" s="927"/>
      <c r="N60" s="927"/>
      <c r="O60" s="927"/>
      <c r="P60" s="1179"/>
      <c r="Q60" s="1179"/>
      <c r="R60" s="1179"/>
      <c r="S60" s="1179"/>
      <c r="T60" s="1179"/>
      <c r="U60" s="1179"/>
      <c r="V60" s="1569"/>
      <c r="W60" s="1570"/>
      <c r="X60" s="144"/>
      <c r="Y60" s="144"/>
      <c r="Z60" s="144"/>
      <c r="AA60" s="144"/>
      <c r="AB60" s="144"/>
      <c r="AC60" s="133"/>
      <c r="AD60" s="133"/>
      <c r="AE60" s="135"/>
      <c r="AF60" s="1166"/>
      <c r="AG60" s="135"/>
      <c r="AH60" s="136"/>
      <c r="AI60" s="136"/>
      <c r="AJ60" s="136"/>
      <c r="AK60" s="133"/>
      <c r="AL60" s="133"/>
      <c r="AM60" s="133"/>
      <c r="AN60" s="133"/>
      <c r="AO60" s="133"/>
      <c r="AP60" s="133"/>
      <c r="AQ60" s="133"/>
      <c r="AR60" s="133"/>
      <c r="AS60" s="133"/>
      <c r="AT60" s="133"/>
      <c r="AU60" s="133"/>
      <c r="AV60" s="133"/>
      <c r="AW60" s="133"/>
      <c r="AX60" s="133"/>
      <c r="AY60" s="133"/>
      <c r="AZ60" s="133"/>
      <c r="BA60" s="133"/>
      <c r="BB60" s="133"/>
      <c r="BD60" s="133">
        <f t="shared" si="41"/>
        <v>0</v>
      </c>
      <c r="BE60" s="428" t="s">
        <v>1213</v>
      </c>
      <c r="BF60" s="166" t="str">
        <f t="shared" si="42"/>
        <v/>
      </c>
      <c r="BG60" s="166">
        <f t="shared" si="28"/>
        <v>0</v>
      </c>
      <c r="BH60" s="1165" t="str">
        <f t="shared" si="43"/>
        <v xml:space="preserve"> </v>
      </c>
      <c r="BI60" s="1165" t="str">
        <f t="shared" si="44"/>
        <v xml:space="preserve"> </v>
      </c>
      <c r="BJ60" s="1165" t="str">
        <f t="shared" si="45"/>
        <v xml:space="preserve"> </v>
      </c>
      <c r="BK60" s="1165" t="str">
        <f t="shared" si="46"/>
        <v xml:space="preserve"> </v>
      </c>
      <c r="BL60" s="1165" t="str">
        <f t="shared" si="47"/>
        <v xml:space="preserve"> </v>
      </c>
      <c r="BM60" s="1165" t="str">
        <f t="shared" si="48"/>
        <v xml:space="preserve"> </v>
      </c>
      <c r="BN60" s="1165" t="str">
        <f t="shared" si="49"/>
        <v xml:space="preserve"> </v>
      </c>
      <c r="BO60" s="1165" t="str">
        <f t="shared" si="50"/>
        <v xml:space="preserve"> </v>
      </c>
      <c r="BP60" s="1165" t="str">
        <f t="shared" si="51"/>
        <v xml:space="preserve"> </v>
      </c>
      <c r="BQ60" s="1165" t="str">
        <f t="shared" si="52"/>
        <v xml:space="preserve"> </v>
      </c>
      <c r="BR60" s="1165" t="str">
        <f t="shared" si="53"/>
        <v xml:space="preserve"> </v>
      </c>
      <c r="BS60" s="1165" t="str">
        <f t="shared" si="54"/>
        <v xml:space="preserve"> </v>
      </c>
      <c r="BU60" s="1165">
        <v>41</v>
      </c>
      <c r="BV60" s="1176">
        <f t="shared" si="29"/>
        <v>0</v>
      </c>
      <c r="BW60" s="1176">
        <f t="shared" si="30"/>
        <v>0</v>
      </c>
      <c r="BX60" s="1176">
        <f t="shared" si="31"/>
        <v>0</v>
      </c>
      <c r="BY60" s="1176">
        <f t="shared" si="32"/>
        <v>0</v>
      </c>
      <c r="BZ60" s="1176">
        <f t="shared" si="33"/>
        <v>0</v>
      </c>
      <c r="CA60" s="1176">
        <f t="shared" si="34"/>
        <v>0</v>
      </c>
      <c r="CB60" s="1176">
        <f t="shared" si="35"/>
        <v>0</v>
      </c>
      <c r="CC60" s="1176">
        <f t="shared" si="36"/>
        <v>0</v>
      </c>
      <c r="CD60" s="1176">
        <f t="shared" si="37"/>
        <v>0</v>
      </c>
      <c r="CE60" s="1176">
        <f t="shared" si="38"/>
        <v>0</v>
      </c>
      <c r="CF60" s="1176">
        <f t="shared" si="39"/>
        <v>0</v>
      </c>
      <c r="CG60" s="1176">
        <f t="shared" si="40"/>
        <v>0</v>
      </c>
    </row>
    <row r="61" spans="1:85" ht="26" customHeight="1">
      <c r="A61" s="261">
        <v>41</v>
      </c>
      <c r="B61" s="922"/>
      <c r="C61" s="924"/>
      <c r="D61" s="923"/>
      <c r="E61" s="924"/>
      <c r="F61" s="924"/>
      <c r="G61" s="924"/>
      <c r="H61" s="1178" t="str">
        <f t="shared" si="26"/>
        <v/>
      </c>
      <c r="I61" s="1178" t="str">
        <f t="shared" si="27"/>
        <v/>
      </c>
      <c r="J61" s="927"/>
      <c r="K61" s="927"/>
      <c r="L61" s="927"/>
      <c r="M61" s="927"/>
      <c r="N61" s="927"/>
      <c r="O61" s="927"/>
      <c r="P61" s="1179"/>
      <c r="Q61" s="1179"/>
      <c r="R61" s="1179"/>
      <c r="S61" s="1179"/>
      <c r="T61" s="1179"/>
      <c r="U61" s="1179"/>
      <c r="V61" s="1569"/>
      <c r="W61" s="1570"/>
      <c r="X61" s="144"/>
      <c r="Y61" s="144"/>
      <c r="Z61" s="144"/>
      <c r="AA61" s="144"/>
      <c r="AB61" s="144"/>
      <c r="AC61" s="133"/>
      <c r="AD61" s="133"/>
      <c r="AE61" s="135"/>
      <c r="AF61" s="1166"/>
      <c r="AG61" s="135"/>
      <c r="AH61" s="136"/>
      <c r="AI61" s="136"/>
      <c r="AJ61" s="136"/>
      <c r="AK61" s="133"/>
      <c r="AL61" s="133"/>
      <c r="AM61" s="133"/>
      <c r="AN61" s="133"/>
      <c r="AO61" s="133"/>
      <c r="AP61" s="133"/>
      <c r="AQ61" s="133"/>
      <c r="AR61" s="133"/>
      <c r="AS61" s="133"/>
      <c r="AT61" s="133"/>
      <c r="AU61" s="133"/>
      <c r="AV61" s="133"/>
      <c r="AW61" s="133"/>
      <c r="AX61" s="133"/>
      <c r="AY61" s="133"/>
      <c r="AZ61" s="133"/>
      <c r="BA61" s="133"/>
      <c r="BB61" s="133"/>
      <c r="BD61" s="133">
        <f t="shared" si="41"/>
        <v>0</v>
      </c>
      <c r="BE61" s="428" t="s">
        <v>1214</v>
      </c>
      <c r="BF61" s="166" t="str">
        <f t="shared" si="42"/>
        <v/>
      </c>
      <c r="BG61" s="166">
        <f t="shared" si="28"/>
        <v>0</v>
      </c>
      <c r="BH61" s="1165" t="str">
        <f t="shared" si="43"/>
        <v xml:space="preserve"> </v>
      </c>
      <c r="BI61" s="1165" t="str">
        <f t="shared" si="44"/>
        <v xml:space="preserve"> </v>
      </c>
      <c r="BJ61" s="1165" t="str">
        <f t="shared" si="45"/>
        <v xml:space="preserve"> </v>
      </c>
      <c r="BK61" s="1165" t="str">
        <f t="shared" si="46"/>
        <v xml:space="preserve"> </v>
      </c>
      <c r="BL61" s="1165" t="str">
        <f t="shared" si="47"/>
        <v xml:space="preserve"> </v>
      </c>
      <c r="BM61" s="1165" t="str">
        <f t="shared" si="48"/>
        <v xml:space="preserve"> </v>
      </c>
      <c r="BN61" s="1165" t="str">
        <f t="shared" si="49"/>
        <v xml:space="preserve"> </v>
      </c>
      <c r="BO61" s="1165" t="str">
        <f t="shared" si="50"/>
        <v xml:space="preserve"> </v>
      </c>
      <c r="BP61" s="1165" t="str">
        <f t="shared" si="51"/>
        <v xml:space="preserve"> </v>
      </c>
      <c r="BQ61" s="1165" t="str">
        <f t="shared" si="52"/>
        <v xml:space="preserve"> </v>
      </c>
      <c r="BR61" s="1165" t="str">
        <f t="shared" si="53"/>
        <v xml:space="preserve"> </v>
      </c>
      <c r="BS61" s="1165" t="str">
        <f t="shared" si="54"/>
        <v xml:space="preserve"> </v>
      </c>
      <c r="BU61" s="1165">
        <v>42</v>
      </c>
      <c r="BV61" s="1176">
        <f t="shared" si="29"/>
        <v>0</v>
      </c>
      <c r="BW61" s="1176">
        <f t="shared" si="30"/>
        <v>0</v>
      </c>
      <c r="BX61" s="1176">
        <f t="shared" si="31"/>
        <v>0</v>
      </c>
      <c r="BY61" s="1176">
        <f t="shared" si="32"/>
        <v>0</v>
      </c>
      <c r="BZ61" s="1176">
        <f t="shared" si="33"/>
        <v>0</v>
      </c>
      <c r="CA61" s="1176">
        <f t="shared" si="34"/>
        <v>0</v>
      </c>
      <c r="CB61" s="1176">
        <f t="shared" si="35"/>
        <v>0</v>
      </c>
      <c r="CC61" s="1176">
        <f t="shared" si="36"/>
        <v>0</v>
      </c>
      <c r="CD61" s="1176">
        <f t="shared" si="37"/>
        <v>0</v>
      </c>
      <c r="CE61" s="1176">
        <f t="shared" si="38"/>
        <v>0</v>
      </c>
      <c r="CF61" s="1176">
        <f t="shared" si="39"/>
        <v>0</v>
      </c>
      <c r="CG61" s="1176">
        <f t="shared" si="40"/>
        <v>0</v>
      </c>
    </row>
    <row r="62" spans="1:85" ht="26" customHeight="1">
      <c r="A62" s="215">
        <v>42</v>
      </c>
      <c r="B62" s="922"/>
      <c r="C62" s="924"/>
      <c r="D62" s="923"/>
      <c r="E62" s="924"/>
      <c r="F62" s="924"/>
      <c r="G62" s="924"/>
      <c r="H62" s="1178" t="str">
        <f t="shared" si="26"/>
        <v/>
      </c>
      <c r="I62" s="1178" t="str">
        <f t="shared" si="27"/>
        <v/>
      </c>
      <c r="J62" s="927"/>
      <c r="K62" s="927"/>
      <c r="L62" s="927"/>
      <c r="M62" s="927"/>
      <c r="N62" s="927"/>
      <c r="O62" s="927"/>
      <c r="P62" s="1179"/>
      <c r="Q62" s="1179"/>
      <c r="R62" s="1179"/>
      <c r="S62" s="1179"/>
      <c r="T62" s="1179"/>
      <c r="U62" s="1179"/>
      <c r="V62" s="1569"/>
      <c r="W62" s="1570"/>
      <c r="X62" s="144"/>
      <c r="Y62" s="144"/>
      <c r="Z62" s="144"/>
      <c r="AA62" s="144"/>
      <c r="AB62" s="144"/>
      <c r="AC62" s="133"/>
      <c r="AD62" s="133"/>
      <c r="AE62" s="135"/>
      <c r="AF62" s="1166"/>
      <c r="AG62" s="135"/>
      <c r="AH62" s="136"/>
      <c r="AI62" s="136"/>
      <c r="AJ62" s="136"/>
      <c r="AK62" s="133"/>
      <c r="AL62" s="133"/>
      <c r="AM62" s="133"/>
      <c r="AN62" s="133"/>
      <c r="AO62" s="133"/>
      <c r="AP62" s="133"/>
      <c r="AQ62" s="133"/>
      <c r="AR62" s="133"/>
      <c r="AS62" s="133"/>
      <c r="AT62" s="133"/>
      <c r="AU62" s="133"/>
      <c r="AV62" s="133"/>
      <c r="AW62" s="133"/>
      <c r="AX62" s="133"/>
      <c r="AY62" s="133"/>
      <c r="AZ62" s="133"/>
      <c r="BA62" s="133"/>
      <c r="BB62" s="133"/>
      <c r="BD62" s="133">
        <f t="shared" si="41"/>
        <v>0</v>
      </c>
      <c r="BE62" s="428" t="s">
        <v>1215</v>
      </c>
      <c r="BF62" s="166" t="str">
        <f t="shared" si="42"/>
        <v/>
      </c>
      <c r="BG62" s="166">
        <f t="shared" si="28"/>
        <v>0</v>
      </c>
      <c r="BH62" s="1165" t="str">
        <f t="shared" si="43"/>
        <v xml:space="preserve"> </v>
      </c>
      <c r="BI62" s="1165" t="str">
        <f t="shared" si="44"/>
        <v xml:space="preserve"> </v>
      </c>
      <c r="BJ62" s="1165" t="str">
        <f t="shared" si="45"/>
        <v xml:space="preserve"> </v>
      </c>
      <c r="BK62" s="1165" t="str">
        <f t="shared" si="46"/>
        <v xml:space="preserve"> </v>
      </c>
      <c r="BL62" s="1165" t="str">
        <f t="shared" si="47"/>
        <v xml:space="preserve"> </v>
      </c>
      <c r="BM62" s="1165" t="str">
        <f t="shared" si="48"/>
        <v xml:space="preserve"> </v>
      </c>
      <c r="BN62" s="1165" t="str">
        <f t="shared" si="49"/>
        <v xml:space="preserve"> </v>
      </c>
      <c r="BO62" s="1165" t="str">
        <f t="shared" si="50"/>
        <v xml:space="preserve"> </v>
      </c>
      <c r="BP62" s="1165" t="str">
        <f t="shared" si="51"/>
        <v xml:space="preserve"> </v>
      </c>
      <c r="BQ62" s="1165" t="str">
        <f t="shared" si="52"/>
        <v xml:space="preserve"> </v>
      </c>
      <c r="BR62" s="1165" t="str">
        <f t="shared" si="53"/>
        <v xml:space="preserve"> </v>
      </c>
      <c r="BS62" s="1165" t="str">
        <f t="shared" si="54"/>
        <v xml:space="preserve"> </v>
      </c>
      <c r="BU62" s="1165">
        <v>43</v>
      </c>
      <c r="BV62" s="1176">
        <f t="shared" si="29"/>
        <v>0</v>
      </c>
      <c r="BW62" s="1176">
        <f t="shared" si="30"/>
        <v>0</v>
      </c>
      <c r="BX62" s="1176">
        <f t="shared" si="31"/>
        <v>0</v>
      </c>
      <c r="BY62" s="1176">
        <f t="shared" si="32"/>
        <v>0</v>
      </c>
      <c r="BZ62" s="1176">
        <f t="shared" si="33"/>
        <v>0</v>
      </c>
      <c r="CA62" s="1176">
        <f t="shared" si="34"/>
        <v>0</v>
      </c>
      <c r="CB62" s="1176">
        <f t="shared" si="35"/>
        <v>0</v>
      </c>
      <c r="CC62" s="1176">
        <f t="shared" si="36"/>
        <v>0</v>
      </c>
      <c r="CD62" s="1176">
        <f t="shared" si="37"/>
        <v>0</v>
      </c>
      <c r="CE62" s="1176">
        <f t="shared" si="38"/>
        <v>0</v>
      </c>
      <c r="CF62" s="1176">
        <f t="shared" si="39"/>
        <v>0</v>
      </c>
      <c r="CG62" s="1176">
        <f t="shared" si="40"/>
        <v>0</v>
      </c>
    </row>
    <row r="63" spans="1:85" ht="26" customHeight="1">
      <c r="A63" s="261">
        <v>43</v>
      </c>
      <c r="B63" s="922"/>
      <c r="C63" s="924"/>
      <c r="D63" s="923"/>
      <c r="E63" s="924"/>
      <c r="F63" s="924"/>
      <c r="G63" s="924"/>
      <c r="H63" s="1178" t="str">
        <f t="shared" si="26"/>
        <v/>
      </c>
      <c r="I63" s="1178" t="str">
        <f t="shared" si="27"/>
        <v/>
      </c>
      <c r="J63" s="927"/>
      <c r="K63" s="927"/>
      <c r="L63" s="927"/>
      <c r="M63" s="927"/>
      <c r="N63" s="927"/>
      <c r="O63" s="927"/>
      <c r="P63" s="1179"/>
      <c r="Q63" s="1179"/>
      <c r="R63" s="1179"/>
      <c r="S63" s="1179"/>
      <c r="T63" s="1179"/>
      <c r="U63" s="1179"/>
      <c r="V63" s="1569"/>
      <c r="W63" s="1570"/>
      <c r="X63" s="144"/>
      <c r="Y63" s="144"/>
      <c r="Z63" s="144"/>
      <c r="AA63" s="144"/>
      <c r="AB63" s="144"/>
      <c r="AC63" s="133"/>
      <c r="AD63" s="133"/>
      <c r="AE63" s="135"/>
      <c r="AF63" s="1166"/>
      <c r="AG63" s="135"/>
      <c r="AH63" s="136"/>
      <c r="AI63" s="136"/>
      <c r="AJ63" s="136"/>
      <c r="AK63" s="133"/>
      <c r="AL63" s="133"/>
      <c r="AM63" s="133"/>
      <c r="AN63" s="133"/>
      <c r="AO63" s="133"/>
      <c r="AP63" s="133"/>
      <c r="AQ63" s="133"/>
      <c r="AR63" s="133"/>
      <c r="AS63" s="133"/>
      <c r="AT63" s="133"/>
      <c r="AU63" s="133"/>
      <c r="AV63" s="133"/>
      <c r="AW63" s="133"/>
      <c r="AX63" s="133"/>
      <c r="AY63" s="133"/>
      <c r="AZ63" s="133"/>
      <c r="BA63" s="133"/>
      <c r="BB63" s="133"/>
      <c r="BD63" s="133">
        <f t="shared" si="41"/>
        <v>0</v>
      </c>
      <c r="BE63" s="428" t="s">
        <v>1216</v>
      </c>
      <c r="BF63" s="166" t="str">
        <f t="shared" si="42"/>
        <v/>
      </c>
      <c r="BG63" s="166">
        <f t="shared" si="28"/>
        <v>0</v>
      </c>
      <c r="BH63" s="1165" t="str">
        <f t="shared" si="43"/>
        <v xml:space="preserve"> </v>
      </c>
      <c r="BI63" s="1165" t="str">
        <f t="shared" si="44"/>
        <v xml:space="preserve"> </v>
      </c>
      <c r="BJ63" s="1165" t="str">
        <f t="shared" si="45"/>
        <v xml:space="preserve"> </v>
      </c>
      <c r="BK63" s="1165" t="str">
        <f t="shared" si="46"/>
        <v xml:space="preserve"> </v>
      </c>
      <c r="BL63" s="1165" t="str">
        <f t="shared" si="47"/>
        <v xml:space="preserve"> </v>
      </c>
      <c r="BM63" s="1165" t="str">
        <f t="shared" si="48"/>
        <v xml:space="preserve"> </v>
      </c>
      <c r="BN63" s="1165" t="str">
        <f t="shared" si="49"/>
        <v xml:space="preserve"> </v>
      </c>
      <c r="BO63" s="1165" t="str">
        <f t="shared" si="50"/>
        <v xml:space="preserve"> </v>
      </c>
      <c r="BP63" s="1165" t="str">
        <f t="shared" si="51"/>
        <v xml:space="preserve"> </v>
      </c>
      <c r="BQ63" s="1165" t="str">
        <f t="shared" si="52"/>
        <v xml:space="preserve"> </v>
      </c>
      <c r="BR63" s="1165" t="str">
        <f t="shared" si="53"/>
        <v xml:space="preserve"> </v>
      </c>
      <c r="BS63" s="1165" t="str">
        <f t="shared" si="54"/>
        <v xml:space="preserve"> </v>
      </c>
      <c r="BU63" s="1165">
        <v>44</v>
      </c>
      <c r="BV63" s="1176">
        <f t="shared" si="29"/>
        <v>0</v>
      </c>
      <c r="BW63" s="1176">
        <f t="shared" si="30"/>
        <v>0</v>
      </c>
      <c r="BX63" s="1176">
        <f t="shared" si="31"/>
        <v>0</v>
      </c>
      <c r="BY63" s="1176">
        <f t="shared" si="32"/>
        <v>0</v>
      </c>
      <c r="BZ63" s="1176">
        <f t="shared" si="33"/>
        <v>0</v>
      </c>
      <c r="CA63" s="1176">
        <f t="shared" si="34"/>
        <v>0</v>
      </c>
      <c r="CB63" s="1176">
        <f t="shared" si="35"/>
        <v>0</v>
      </c>
      <c r="CC63" s="1176">
        <f t="shared" si="36"/>
        <v>0</v>
      </c>
      <c r="CD63" s="1176">
        <f t="shared" si="37"/>
        <v>0</v>
      </c>
      <c r="CE63" s="1176">
        <f t="shared" si="38"/>
        <v>0</v>
      </c>
      <c r="CF63" s="1176">
        <f t="shared" si="39"/>
        <v>0</v>
      </c>
      <c r="CG63" s="1176">
        <f t="shared" si="40"/>
        <v>0</v>
      </c>
    </row>
    <row r="64" spans="1:85" ht="26" customHeight="1">
      <c r="A64" s="215">
        <v>44</v>
      </c>
      <c r="B64" s="922"/>
      <c r="C64" s="924"/>
      <c r="D64" s="923"/>
      <c r="E64" s="924"/>
      <c r="F64" s="924"/>
      <c r="G64" s="924"/>
      <c r="H64" s="1178" t="str">
        <f t="shared" si="26"/>
        <v/>
      </c>
      <c r="I64" s="1178" t="str">
        <f t="shared" si="27"/>
        <v/>
      </c>
      <c r="J64" s="927"/>
      <c r="K64" s="927"/>
      <c r="L64" s="927"/>
      <c r="M64" s="927"/>
      <c r="N64" s="927"/>
      <c r="O64" s="927"/>
      <c r="P64" s="1179"/>
      <c r="Q64" s="1179"/>
      <c r="R64" s="1179"/>
      <c r="S64" s="1179"/>
      <c r="T64" s="1179"/>
      <c r="U64" s="1179"/>
      <c r="V64" s="1569"/>
      <c r="W64" s="1570"/>
      <c r="X64" s="144"/>
      <c r="Y64" s="144"/>
      <c r="Z64" s="144"/>
      <c r="AA64" s="144"/>
      <c r="AB64" s="144"/>
      <c r="AC64" s="133"/>
      <c r="AD64" s="133"/>
      <c r="AE64" s="135"/>
      <c r="AF64" s="1166"/>
      <c r="AG64" s="135"/>
      <c r="AH64" s="136"/>
      <c r="AI64" s="136"/>
      <c r="AJ64" s="136"/>
      <c r="AK64" s="133"/>
      <c r="AL64" s="133"/>
      <c r="AM64" s="133"/>
      <c r="AN64" s="133"/>
      <c r="AO64" s="133"/>
      <c r="AP64" s="133"/>
      <c r="AQ64" s="133"/>
      <c r="AR64" s="133"/>
      <c r="AS64" s="133"/>
      <c r="AT64" s="133"/>
      <c r="AU64" s="133"/>
      <c r="AV64" s="133"/>
      <c r="AW64" s="133"/>
      <c r="AX64" s="133"/>
      <c r="AY64" s="133"/>
      <c r="AZ64" s="133"/>
      <c r="BA64" s="133"/>
      <c r="BB64" s="133"/>
      <c r="BD64" s="133">
        <f t="shared" si="41"/>
        <v>0</v>
      </c>
      <c r="BE64" s="428" t="s">
        <v>1217</v>
      </c>
      <c r="BF64" s="166" t="str">
        <f t="shared" si="42"/>
        <v/>
      </c>
      <c r="BG64" s="166">
        <f t="shared" si="28"/>
        <v>0</v>
      </c>
      <c r="BH64" s="1165" t="str">
        <f t="shared" si="43"/>
        <v xml:space="preserve"> </v>
      </c>
      <c r="BI64" s="1165" t="str">
        <f t="shared" si="44"/>
        <v xml:space="preserve"> </v>
      </c>
      <c r="BJ64" s="1165" t="str">
        <f t="shared" si="45"/>
        <v xml:space="preserve"> </v>
      </c>
      <c r="BK64" s="1165" t="str">
        <f t="shared" si="46"/>
        <v xml:space="preserve"> </v>
      </c>
      <c r="BL64" s="1165" t="str">
        <f t="shared" si="47"/>
        <v xml:space="preserve"> </v>
      </c>
      <c r="BM64" s="1165" t="str">
        <f t="shared" si="48"/>
        <v xml:space="preserve"> </v>
      </c>
      <c r="BN64" s="1165" t="str">
        <f t="shared" si="49"/>
        <v xml:space="preserve"> </v>
      </c>
      <c r="BO64" s="1165" t="str">
        <f t="shared" si="50"/>
        <v xml:space="preserve"> </v>
      </c>
      <c r="BP64" s="1165" t="str">
        <f t="shared" si="51"/>
        <v xml:space="preserve"> </v>
      </c>
      <c r="BQ64" s="1165" t="str">
        <f t="shared" si="52"/>
        <v xml:space="preserve"> </v>
      </c>
      <c r="BR64" s="1165" t="str">
        <f t="shared" si="53"/>
        <v xml:space="preserve"> </v>
      </c>
      <c r="BS64" s="1165" t="str">
        <f t="shared" si="54"/>
        <v xml:space="preserve"> </v>
      </c>
      <c r="BU64" s="1165">
        <v>45</v>
      </c>
      <c r="BV64" s="1176">
        <f t="shared" si="29"/>
        <v>0</v>
      </c>
      <c r="BW64" s="1176">
        <f t="shared" si="30"/>
        <v>0</v>
      </c>
      <c r="BX64" s="1176">
        <f t="shared" si="31"/>
        <v>0</v>
      </c>
      <c r="BY64" s="1176">
        <f t="shared" si="32"/>
        <v>0</v>
      </c>
      <c r="BZ64" s="1176">
        <f t="shared" si="33"/>
        <v>0</v>
      </c>
      <c r="CA64" s="1176">
        <f t="shared" si="34"/>
        <v>0</v>
      </c>
      <c r="CB64" s="1176">
        <f t="shared" si="35"/>
        <v>0</v>
      </c>
      <c r="CC64" s="1176">
        <f t="shared" si="36"/>
        <v>0</v>
      </c>
      <c r="CD64" s="1176">
        <f t="shared" si="37"/>
        <v>0</v>
      </c>
      <c r="CE64" s="1176">
        <f t="shared" si="38"/>
        <v>0</v>
      </c>
      <c r="CF64" s="1176">
        <f t="shared" si="39"/>
        <v>0</v>
      </c>
      <c r="CG64" s="1176">
        <f t="shared" si="40"/>
        <v>0</v>
      </c>
    </row>
    <row r="65" spans="1:85" ht="26" customHeight="1">
      <c r="A65" s="261">
        <v>45</v>
      </c>
      <c r="B65" s="922"/>
      <c r="C65" s="924"/>
      <c r="D65" s="923"/>
      <c r="E65" s="924"/>
      <c r="F65" s="924"/>
      <c r="G65" s="924"/>
      <c r="H65" s="1178" t="str">
        <f t="shared" si="26"/>
        <v/>
      </c>
      <c r="I65" s="1178" t="str">
        <f t="shared" si="27"/>
        <v/>
      </c>
      <c r="J65" s="927"/>
      <c r="K65" s="927"/>
      <c r="L65" s="927"/>
      <c r="M65" s="927"/>
      <c r="N65" s="927"/>
      <c r="O65" s="927"/>
      <c r="P65" s="1179"/>
      <c r="Q65" s="1179"/>
      <c r="R65" s="1179"/>
      <c r="S65" s="1179"/>
      <c r="T65" s="1179"/>
      <c r="U65" s="1179"/>
      <c r="V65" s="1569"/>
      <c r="W65" s="1570"/>
      <c r="X65" s="144"/>
      <c r="Y65" s="144"/>
      <c r="Z65" s="144"/>
      <c r="AA65" s="144"/>
      <c r="AB65" s="144"/>
      <c r="AC65" s="133"/>
      <c r="AD65" s="133"/>
      <c r="AE65" s="135"/>
      <c r="AF65" s="1166"/>
      <c r="AG65" s="135"/>
      <c r="AH65" s="136"/>
      <c r="AI65" s="136"/>
      <c r="AJ65" s="136"/>
      <c r="AK65" s="133"/>
      <c r="AL65" s="133"/>
      <c r="AM65" s="133"/>
      <c r="AN65" s="133"/>
      <c r="AO65" s="133"/>
      <c r="AP65" s="133"/>
      <c r="AQ65" s="133"/>
      <c r="AR65" s="133"/>
      <c r="AS65" s="133"/>
      <c r="AT65" s="133"/>
      <c r="AU65" s="133"/>
      <c r="AV65" s="133"/>
      <c r="AW65" s="133"/>
      <c r="AX65" s="133"/>
      <c r="AY65" s="133"/>
      <c r="AZ65" s="133"/>
      <c r="BA65" s="133"/>
      <c r="BB65" s="133"/>
      <c r="BD65" s="133">
        <f t="shared" si="41"/>
        <v>0</v>
      </c>
      <c r="BE65" s="428" t="s">
        <v>1218</v>
      </c>
      <c r="BF65" s="166" t="str">
        <f t="shared" si="42"/>
        <v/>
      </c>
      <c r="BG65" s="166">
        <f t="shared" si="28"/>
        <v>0</v>
      </c>
      <c r="BH65" s="1165" t="str">
        <f t="shared" si="43"/>
        <v xml:space="preserve"> </v>
      </c>
      <c r="BI65" s="1165" t="str">
        <f t="shared" si="44"/>
        <v xml:space="preserve"> </v>
      </c>
      <c r="BJ65" s="1165" t="str">
        <f t="shared" si="45"/>
        <v xml:space="preserve"> </v>
      </c>
      <c r="BK65" s="1165" t="str">
        <f t="shared" si="46"/>
        <v xml:space="preserve"> </v>
      </c>
      <c r="BL65" s="1165" t="str">
        <f t="shared" si="47"/>
        <v xml:space="preserve"> </v>
      </c>
      <c r="BM65" s="1165" t="str">
        <f t="shared" si="48"/>
        <v xml:space="preserve"> </v>
      </c>
      <c r="BN65" s="1165" t="str">
        <f t="shared" si="49"/>
        <v xml:space="preserve"> </v>
      </c>
      <c r="BO65" s="1165" t="str">
        <f t="shared" si="50"/>
        <v xml:space="preserve"> </v>
      </c>
      <c r="BP65" s="1165" t="str">
        <f t="shared" si="51"/>
        <v xml:space="preserve"> </v>
      </c>
      <c r="BQ65" s="1165" t="str">
        <f t="shared" si="52"/>
        <v xml:space="preserve"> </v>
      </c>
      <c r="BR65" s="1165" t="str">
        <f t="shared" si="53"/>
        <v xml:space="preserve"> </v>
      </c>
      <c r="BS65" s="1165" t="str">
        <f t="shared" si="54"/>
        <v xml:space="preserve"> </v>
      </c>
      <c r="BU65" s="1165">
        <v>46</v>
      </c>
      <c r="BV65" s="1176">
        <f t="shared" si="29"/>
        <v>0</v>
      </c>
      <c r="BW65" s="1176">
        <f t="shared" si="30"/>
        <v>0</v>
      </c>
      <c r="BX65" s="1176">
        <f t="shared" si="31"/>
        <v>0</v>
      </c>
      <c r="BY65" s="1176">
        <f t="shared" si="32"/>
        <v>0</v>
      </c>
      <c r="BZ65" s="1176">
        <f t="shared" si="33"/>
        <v>0</v>
      </c>
      <c r="CA65" s="1176">
        <f t="shared" si="34"/>
        <v>0</v>
      </c>
      <c r="CB65" s="1176">
        <f t="shared" si="35"/>
        <v>0</v>
      </c>
      <c r="CC65" s="1176">
        <f t="shared" si="36"/>
        <v>0</v>
      </c>
      <c r="CD65" s="1176">
        <f t="shared" si="37"/>
        <v>0</v>
      </c>
      <c r="CE65" s="1176">
        <f t="shared" si="38"/>
        <v>0</v>
      </c>
      <c r="CF65" s="1176">
        <f t="shared" si="39"/>
        <v>0</v>
      </c>
      <c r="CG65" s="1176">
        <f t="shared" si="40"/>
        <v>0</v>
      </c>
    </row>
    <row r="66" spans="1:85" ht="26" customHeight="1">
      <c r="A66" s="215">
        <v>46</v>
      </c>
      <c r="B66" s="922"/>
      <c r="C66" s="924"/>
      <c r="D66" s="923"/>
      <c r="E66" s="924"/>
      <c r="F66" s="924"/>
      <c r="G66" s="924"/>
      <c r="H66" s="1178" t="str">
        <f t="shared" si="26"/>
        <v/>
      </c>
      <c r="I66" s="1178" t="str">
        <f t="shared" si="27"/>
        <v/>
      </c>
      <c r="J66" s="927"/>
      <c r="K66" s="927"/>
      <c r="L66" s="927"/>
      <c r="M66" s="927"/>
      <c r="N66" s="927"/>
      <c r="O66" s="927"/>
      <c r="P66" s="1179"/>
      <c r="Q66" s="1179"/>
      <c r="R66" s="1179"/>
      <c r="S66" s="1179"/>
      <c r="T66" s="1179"/>
      <c r="U66" s="1179"/>
      <c r="V66" s="1569"/>
      <c r="W66" s="1570"/>
      <c r="X66" s="144"/>
      <c r="Y66" s="144"/>
      <c r="Z66" s="144"/>
      <c r="AA66" s="144"/>
      <c r="AB66" s="144"/>
      <c r="AC66" s="133"/>
      <c r="AD66" s="133"/>
      <c r="AE66" s="135"/>
      <c r="AF66" s="1166"/>
      <c r="AG66" s="135"/>
      <c r="AH66" s="136"/>
      <c r="AI66" s="136"/>
      <c r="AJ66" s="136"/>
      <c r="AK66" s="133"/>
      <c r="AL66" s="133"/>
      <c r="AM66" s="133"/>
      <c r="AN66" s="133"/>
      <c r="AO66" s="133"/>
      <c r="AP66" s="133"/>
      <c r="AQ66" s="133"/>
      <c r="AR66" s="133"/>
      <c r="AS66" s="133"/>
      <c r="AT66" s="133"/>
      <c r="AU66" s="133"/>
      <c r="AV66" s="133"/>
      <c r="AW66" s="133"/>
      <c r="AX66" s="133"/>
      <c r="AY66" s="133"/>
      <c r="AZ66" s="133"/>
      <c r="BA66" s="133"/>
      <c r="BB66" s="133"/>
      <c r="BD66" s="133">
        <f t="shared" si="41"/>
        <v>0</v>
      </c>
      <c r="BE66" s="428" t="s">
        <v>1219</v>
      </c>
      <c r="BF66" s="166" t="str">
        <f t="shared" si="42"/>
        <v/>
      </c>
      <c r="BG66" s="166">
        <f t="shared" si="28"/>
        <v>0</v>
      </c>
      <c r="BH66" s="1165" t="str">
        <f t="shared" si="43"/>
        <v xml:space="preserve"> </v>
      </c>
      <c r="BI66" s="1165" t="str">
        <f t="shared" si="44"/>
        <v xml:space="preserve"> </v>
      </c>
      <c r="BJ66" s="1165" t="str">
        <f t="shared" si="45"/>
        <v xml:space="preserve"> </v>
      </c>
      <c r="BK66" s="1165" t="str">
        <f t="shared" si="46"/>
        <v xml:space="preserve"> </v>
      </c>
      <c r="BL66" s="1165" t="str">
        <f t="shared" si="47"/>
        <v xml:space="preserve"> </v>
      </c>
      <c r="BM66" s="1165" t="str">
        <f t="shared" si="48"/>
        <v xml:space="preserve"> </v>
      </c>
      <c r="BN66" s="1165" t="str">
        <f t="shared" si="49"/>
        <v xml:space="preserve"> </v>
      </c>
      <c r="BO66" s="1165" t="str">
        <f t="shared" si="50"/>
        <v xml:space="preserve"> </v>
      </c>
      <c r="BP66" s="1165" t="str">
        <f t="shared" si="51"/>
        <v xml:space="preserve"> </v>
      </c>
      <c r="BQ66" s="1165" t="str">
        <f t="shared" si="52"/>
        <v xml:space="preserve"> </v>
      </c>
      <c r="BR66" s="1165" t="str">
        <f t="shared" si="53"/>
        <v xml:space="preserve"> </v>
      </c>
      <c r="BS66" s="1165" t="str">
        <f t="shared" si="54"/>
        <v xml:space="preserve"> </v>
      </c>
      <c r="BU66" s="1165">
        <v>47</v>
      </c>
      <c r="BV66" s="1176">
        <f t="shared" si="29"/>
        <v>0</v>
      </c>
      <c r="BW66" s="1176">
        <f t="shared" si="30"/>
        <v>0</v>
      </c>
      <c r="BX66" s="1176">
        <f t="shared" si="31"/>
        <v>0</v>
      </c>
      <c r="BY66" s="1176">
        <f t="shared" si="32"/>
        <v>0</v>
      </c>
      <c r="BZ66" s="1176">
        <f t="shared" si="33"/>
        <v>0</v>
      </c>
      <c r="CA66" s="1176">
        <f t="shared" si="34"/>
        <v>0</v>
      </c>
      <c r="CB66" s="1176">
        <f t="shared" si="35"/>
        <v>0</v>
      </c>
      <c r="CC66" s="1176">
        <f t="shared" si="36"/>
        <v>0</v>
      </c>
      <c r="CD66" s="1176">
        <f t="shared" si="37"/>
        <v>0</v>
      </c>
      <c r="CE66" s="1176">
        <f t="shared" si="38"/>
        <v>0</v>
      </c>
      <c r="CF66" s="1176">
        <f t="shared" si="39"/>
        <v>0</v>
      </c>
      <c r="CG66" s="1176">
        <f t="shared" si="40"/>
        <v>0</v>
      </c>
    </row>
    <row r="67" spans="1:85" ht="26" customHeight="1">
      <c r="A67" s="261">
        <v>47</v>
      </c>
      <c r="B67" s="922"/>
      <c r="C67" s="924"/>
      <c r="D67" s="923"/>
      <c r="E67" s="924"/>
      <c r="F67" s="924"/>
      <c r="G67" s="924"/>
      <c r="H67" s="1178" t="str">
        <f t="shared" si="26"/>
        <v/>
      </c>
      <c r="I67" s="1178" t="str">
        <f t="shared" si="27"/>
        <v/>
      </c>
      <c r="J67" s="927"/>
      <c r="K67" s="927"/>
      <c r="L67" s="927"/>
      <c r="M67" s="927"/>
      <c r="N67" s="927"/>
      <c r="O67" s="927"/>
      <c r="P67" s="1179"/>
      <c r="Q67" s="1179"/>
      <c r="R67" s="1179"/>
      <c r="S67" s="1179"/>
      <c r="T67" s="1179"/>
      <c r="U67" s="1179"/>
      <c r="V67" s="1569"/>
      <c r="W67" s="1570"/>
      <c r="X67" s="144"/>
      <c r="Y67" s="144"/>
      <c r="Z67" s="144"/>
      <c r="AA67" s="144"/>
      <c r="AB67" s="144"/>
      <c r="AC67" s="133"/>
      <c r="AD67" s="133"/>
      <c r="AE67" s="135"/>
      <c r="AF67" s="1166"/>
      <c r="AG67" s="135"/>
      <c r="AH67" s="136"/>
      <c r="AI67" s="136"/>
      <c r="AJ67" s="136"/>
      <c r="AK67" s="133"/>
      <c r="AL67" s="133"/>
      <c r="AM67" s="133"/>
      <c r="AN67" s="133"/>
      <c r="AO67" s="133"/>
      <c r="AP67" s="133"/>
      <c r="AQ67" s="133"/>
      <c r="AR67" s="133"/>
      <c r="AS67" s="133"/>
      <c r="AT67" s="133"/>
      <c r="AU67" s="133"/>
      <c r="AV67" s="133"/>
      <c r="AW67" s="133"/>
      <c r="AX67" s="133"/>
      <c r="AY67" s="133"/>
      <c r="AZ67" s="133"/>
      <c r="BA67" s="133"/>
      <c r="BB67" s="133"/>
      <c r="BD67" s="133">
        <f t="shared" si="41"/>
        <v>0</v>
      </c>
      <c r="BE67" s="428" t="s">
        <v>1220</v>
      </c>
      <c r="BF67" s="166" t="str">
        <f t="shared" si="42"/>
        <v/>
      </c>
      <c r="BG67" s="166">
        <f t="shared" si="28"/>
        <v>0</v>
      </c>
      <c r="BH67" s="1165" t="str">
        <f t="shared" si="43"/>
        <v xml:space="preserve"> </v>
      </c>
      <c r="BI67" s="1165" t="str">
        <f t="shared" si="44"/>
        <v xml:space="preserve"> </v>
      </c>
      <c r="BJ67" s="1165" t="str">
        <f t="shared" si="45"/>
        <v xml:space="preserve"> </v>
      </c>
      <c r="BK67" s="1165" t="str">
        <f t="shared" si="46"/>
        <v xml:space="preserve"> </v>
      </c>
      <c r="BL67" s="1165" t="str">
        <f t="shared" si="47"/>
        <v xml:space="preserve"> </v>
      </c>
      <c r="BM67" s="1165" t="str">
        <f t="shared" si="48"/>
        <v xml:space="preserve"> </v>
      </c>
      <c r="BN67" s="1165" t="str">
        <f t="shared" si="49"/>
        <v xml:space="preserve"> </v>
      </c>
      <c r="BO67" s="1165" t="str">
        <f t="shared" si="50"/>
        <v xml:space="preserve"> </v>
      </c>
      <c r="BP67" s="1165" t="str">
        <f t="shared" si="51"/>
        <v xml:space="preserve"> </v>
      </c>
      <c r="BQ67" s="1165" t="str">
        <f t="shared" si="52"/>
        <v xml:space="preserve"> </v>
      </c>
      <c r="BR67" s="1165" t="str">
        <f t="shared" si="53"/>
        <v xml:space="preserve"> </v>
      </c>
      <c r="BS67" s="1165" t="str">
        <f t="shared" si="54"/>
        <v xml:space="preserve"> </v>
      </c>
      <c r="BU67" s="1165">
        <v>48</v>
      </c>
      <c r="BV67" s="1176">
        <f t="shared" si="29"/>
        <v>0</v>
      </c>
      <c r="BW67" s="1176">
        <f t="shared" si="30"/>
        <v>0</v>
      </c>
      <c r="BX67" s="1176">
        <f t="shared" si="31"/>
        <v>0</v>
      </c>
      <c r="BY67" s="1176">
        <f t="shared" si="32"/>
        <v>0</v>
      </c>
      <c r="BZ67" s="1176">
        <f t="shared" si="33"/>
        <v>0</v>
      </c>
      <c r="CA67" s="1176">
        <f t="shared" si="34"/>
        <v>0</v>
      </c>
      <c r="CB67" s="1176">
        <f t="shared" si="35"/>
        <v>0</v>
      </c>
      <c r="CC67" s="1176">
        <f t="shared" si="36"/>
        <v>0</v>
      </c>
      <c r="CD67" s="1176">
        <f t="shared" si="37"/>
        <v>0</v>
      </c>
      <c r="CE67" s="1176">
        <f t="shared" si="38"/>
        <v>0</v>
      </c>
      <c r="CF67" s="1176">
        <f t="shared" si="39"/>
        <v>0</v>
      </c>
      <c r="CG67" s="1176">
        <f t="shared" si="40"/>
        <v>0</v>
      </c>
    </row>
    <row r="68" spans="1:85" ht="26" customHeight="1">
      <c r="A68" s="215">
        <v>48</v>
      </c>
      <c r="B68" s="922"/>
      <c r="C68" s="924"/>
      <c r="D68" s="923"/>
      <c r="E68" s="924"/>
      <c r="F68" s="924"/>
      <c r="G68" s="924"/>
      <c r="H68" s="1178" t="str">
        <f t="shared" si="26"/>
        <v/>
      </c>
      <c r="I68" s="1178" t="str">
        <f t="shared" si="27"/>
        <v/>
      </c>
      <c r="J68" s="927"/>
      <c r="K68" s="927"/>
      <c r="L68" s="927"/>
      <c r="M68" s="927"/>
      <c r="N68" s="927"/>
      <c r="O68" s="927"/>
      <c r="P68" s="1179"/>
      <c r="Q68" s="1179"/>
      <c r="R68" s="1179"/>
      <c r="S68" s="1179"/>
      <c r="T68" s="1179"/>
      <c r="U68" s="1179"/>
      <c r="V68" s="1569"/>
      <c r="W68" s="1570"/>
      <c r="X68" s="144"/>
      <c r="Y68" s="144"/>
      <c r="Z68" s="144"/>
      <c r="AA68" s="144"/>
      <c r="AB68" s="144"/>
      <c r="AC68" s="133"/>
      <c r="AD68" s="133"/>
      <c r="AE68" s="135"/>
      <c r="AF68" s="1166"/>
      <c r="AG68" s="135"/>
      <c r="AH68" s="136"/>
      <c r="AI68" s="136"/>
      <c r="AJ68" s="136"/>
      <c r="AK68" s="133"/>
      <c r="AL68" s="133"/>
      <c r="AM68" s="133"/>
      <c r="AN68" s="133"/>
      <c r="AO68" s="133"/>
      <c r="AP68" s="133"/>
      <c r="AQ68" s="133"/>
      <c r="AR68" s="133"/>
      <c r="AS68" s="133"/>
      <c r="AT68" s="133"/>
      <c r="AU68" s="133"/>
      <c r="AV68" s="133"/>
      <c r="AW68" s="133"/>
      <c r="AX68" s="133"/>
      <c r="AY68" s="133"/>
      <c r="AZ68" s="133"/>
      <c r="BA68" s="133"/>
      <c r="BB68" s="133"/>
      <c r="BD68" s="133">
        <f t="shared" si="41"/>
        <v>0</v>
      </c>
      <c r="BE68" s="428" t="s">
        <v>1221</v>
      </c>
      <c r="BF68" s="166" t="str">
        <f t="shared" si="42"/>
        <v/>
      </c>
      <c r="BG68" s="166">
        <f t="shared" si="28"/>
        <v>0</v>
      </c>
      <c r="BH68" s="1165" t="str">
        <f t="shared" si="43"/>
        <v xml:space="preserve"> </v>
      </c>
      <c r="BI68" s="1165" t="str">
        <f t="shared" si="44"/>
        <v xml:space="preserve"> </v>
      </c>
      <c r="BJ68" s="1165" t="str">
        <f t="shared" si="45"/>
        <v xml:space="preserve"> </v>
      </c>
      <c r="BK68" s="1165" t="str">
        <f t="shared" si="46"/>
        <v xml:space="preserve"> </v>
      </c>
      <c r="BL68" s="1165" t="str">
        <f t="shared" si="47"/>
        <v xml:space="preserve"> </v>
      </c>
      <c r="BM68" s="1165" t="str">
        <f t="shared" si="48"/>
        <v xml:space="preserve"> </v>
      </c>
      <c r="BN68" s="1165" t="str">
        <f t="shared" si="49"/>
        <v xml:space="preserve"> </v>
      </c>
      <c r="BO68" s="1165" t="str">
        <f t="shared" si="50"/>
        <v xml:space="preserve"> </v>
      </c>
      <c r="BP68" s="1165" t="str">
        <f t="shared" si="51"/>
        <v xml:space="preserve"> </v>
      </c>
      <c r="BQ68" s="1165" t="str">
        <f t="shared" si="52"/>
        <v xml:space="preserve"> </v>
      </c>
      <c r="BR68" s="1165" t="str">
        <f t="shared" si="53"/>
        <v xml:space="preserve"> </v>
      </c>
      <c r="BS68" s="1165" t="str">
        <f t="shared" si="54"/>
        <v xml:space="preserve"> </v>
      </c>
      <c r="BU68" s="1165">
        <v>49</v>
      </c>
      <c r="BV68" s="1176">
        <f t="shared" si="29"/>
        <v>0</v>
      </c>
      <c r="BW68" s="1176">
        <f t="shared" si="30"/>
        <v>0</v>
      </c>
      <c r="BX68" s="1176">
        <f t="shared" si="31"/>
        <v>0</v>
      </c>
      <c r="BY68" s="1176">
        <f t="shared" si="32"/>
        <v>0</v>
      </c>
      <c r="BZ68" s="1176">
        <f t="shared" si="33"/>
        <v>0</v>
      </c>
      <c r="CA68" s="1176">
        <f t="shared" si="34"/>
        <v>0</v>
      </c>
      <c r="CB68" s="1176">
        <f t="shared" si="35"/>
        <v>0</v>
      </c>
      <c r="CC68" s="1176">
        <f t="shared" si="36"/>
        <v>0</v>
      </c>
      <c r="CD68" s="1176">
        <f t="shared" si="37"/>
        <v>0</v>
      </c>
      <c r="CE68" s="1176">
        <f t="shared" si="38"/>
        <v>0</v>
      </c>
      <c r="CF68" s="1176">
        <f t="shared" si="39"/>
        <v>0</v>
      </c>
      <c r="CG68" s="1176">
        <f t="shared" si="40"/>
        <v>0</v>
      </c>
    </row>
    <row r="69" spans="1:85" ht="26" customHeight="1">
      <c r="A69" s="261">
        <v>49</v>
      </c>
      <c r="B69" s="922"/>
      <c r="C69" s="924"/>
      <c r="D69" s="923"/>
      <c r="E69" s="924"/>
      <c r="F69" s="924"/>
      <c r="G69" s="924"/>
      <c r="H69" s="1178" t="str">
        <f t="shared" si="26"/>
        <v/>
      </c>
      <c r="I69" s="1178" t="str">
        <f t="shared" si="27"/>
        <v/>
      </c>
      <c r="J69" s="927"/>
      <c r="K69" s="927"/>
      <c r="L69" s="927"/>
      <c r="M69" s="927"/>
      <c r="N69" s="927"/>
      <c r="O69" s="927"/>
      <c r="P69" s="1179"/>
      <c r="Q69" s="1179"/>
      <c r="R69" s="1179"/>
      <c r="S69" s="1179"/>
      <c r="T69" s="1179"/>
      <c r="U69" s="1179"/>
      <c r="V69" s="1569"/>
      <c r="W69" s="1570"/>
      <c r="X69" s="144"/>
      <c r="Y69" s="144"/>
      <c r="Z69" s="144"/>
      <c r="AA69" s="144"/>
      <c r="AB69" s="144"/>
      <c r="AC69" s="133"/>
      <c r="AD69" s="133"/>
      <c r="AE69" s="135"/>
      <c r="AF69" s="1166"/>
      <c r="AG69" s="135"/>
      <c r="AH69" s="136"/>
      <c r="AI69" s="136"/>
      <c r="AJ69" s="136"/>
      <c r="AK69" s="133"/>
      <c r="AL69" s="133"/>
      <c r="AM69" s="133"/>
      <c r="AN69" s="133"/>
      <c r="AO69" s="133"/>
      <c r="AP69" s="133"/>
      <c r="AQ69" s="133"/>
      <c r="AR69" s="133"/>
      <c r="AS69" s="133"/>
      <c r="AT69" s="133"/>
      <c r="AU69" s="133"/>
      <c r="AV69" s="133"/>
      <c r="AW69" s="133"/>
      <c r="AX69" s="133"/>
      <c r="AY69" s="133"/>
      <c r="AZ69" s="133"/>
      <c r="BA69" s="133"/>
      <c r="BB69" s="133"/>
      <c r="BD69" s="133">
        <f t="shared" si="41"/>
        <v>0</v>
      </c>
      <c r="BE69" s="428" t="s">
        <v>1222</v>
      </c>
      <c r="BF69" s="166" t="str">
        <f t="shared" si="42"/>
        <v/>
      </c>
      <c r="BG69" s="166">
        <f t="shared" si="28"/>
        <v>0</v>
      </c>
      <c r="BH69" s="1165" t="str">
        <f t="shared" si="43"/>
        <v xml:space="preserve"> </v>
      </c>
      <c r="BI69" s="1165" t="str">
        <f t="shared" si="44"/>
        <v xml:space="preserve"> </v>
      </c>
      <c r="BJ69" s="1165" t="str">
        <f t="shared" si="45"/>
        <v xml:space="preserve"> </v>
      </c>
      <c r="BK69" s="1165" t="str">
        <f t="shared" si="46"/>
        <v xml:space="preserve"> </v>
      </c>
      <c r="BL69" s="1165" t="str">
        <f t="shared" si="47"/>
        <v xml:space="preserve"> </v>
      </c>
      <c r="BM69" s="1165" t="str">
        <f t="shared" si="48"/>
        <v xml:space="preserve"> </v>
      </c>
      <c r="BN69" s="1165" t="str">
        <f t="shared" si="49"/>
        <v xml:space="preserve"> </v>
      </c>
      <c r="BO69" s="1165" t="str">
        <f t="shared" si="50"/>
        <v xml:space="preserve"> </v>
      </c>
      <c r="BP69" s="1165" t="str">
        <f t="shared" si="51"/>
        <v xml:space="preserve"> </v>
      </c>
      <c r="BQ69" s="1165" t="str">
        <f t="shared" si="52"/>
        <v xml:space="preserve"> </v>
      </c>
      <c r="BR69" s="1165" t="str">
        <f t="shared" si="53"/>
        <v xml:space="preserve"> </v>
      </c>
      <c r="BS69" s="1165" t="str">
        <f t="shared" si="54"/>
        <v xml:space="preserve"> </v>
      </c>
      <c r="BU69" s="1165">
        <v>50</v>
      </c>
      <c r="BV69" s="1176">
        <f t="shared" si="29"/>
        <v>0</v>
      </c>
      <c r="BW69" s="1176">
        <f t="shared" si="30"/>
        <v>0</v>
      </c>
      <c r="BX69" s="1176">
        <f t="shared" si="31"/>
        <v>0</v>
      </c>
      <c r="BY69" s="1176">
        <f t="shared" si="32"/>
        <v>0</v>
      </c>
      <c r="BZ69" s="1176">
        <f t="shared" si="33"/>
        <v>0</v>
      </c>
      <c r="CA69" s="1176">
        <f t="shared" si="34"/>
        <v>0</v>
      </c>
      <c r="CB69" s="1176">
        <f t="shared" si="35"/>
        <v>0</v>
      </c>
      <c r="CC69" s="1176">
        <f t="shared" si="36"/>
        <v>0</v>
      </c>
      <c r="CD69" s="1176">
        <f t="shared" si="37"/>
        <v>0</v>
      </c>
      <c r="CE69" s="1176">
        <f t="shared" si="38"/>
        <v>0</v>
      </c>
      <c r="CF69" s="1176">
        <f t="shared" si="39"/>
        <v>0</v>
      </c>
      <c r="CG69" s="1176">
        <f t="shared" si="40"/>
        <v>0</v>
      </c>
    </row>
    <row r="70" spans="1:85" ht="26" customHeight="1">
      <c r="A70" s="215">
        <v>50</v>
      </c>
      <c r="B70" s="922"/>
      <c r="C70" s="924"/>
      <c r="D70" s="923"/>
      <c r="E70" s="924"/>
      <c r="F70" s="924"/>
      <c r="G70" s="924"/>
      <c r="H70" s="1178" t="str">
        <f t="shared" si="26"/>
        <v/>
      </c>
      <c r="I70" s="1178" t="str">
        <f t="shared" si="27"/>
        <v/>
      </c>
      <c r="J70" s="927"/>
      <c r="K70" s="927"/>
      <c r="L70" s="927"/>
      <c r="M70" s="927"/>
      <c r="N70" s="927"/>
      <c r="O70" s="927"/>
      <c r="P70" s="1179"/>
      <c r="Q70" s="1179"/>
      <c r="R70" s="1179"/>
      <c r="S70" s="1179"/>
      <c r="T70" s="1179"/>
      <c r="U70" s="1179"/>
      <c r="V70" s="1569"/>
      <c r="W70" s="1570"/>
      <c r="X70" s="144"/>
      <c r="Y70" s="144"/>
      <c r="Z70" s="144"/>
      <c r="AA70" s="144"/>
      <c r="AB70" s="144"/>
      <c r="AC70" s="133"/>
      <c r="AD70" s="133"/>
      <c r="AE70" s="135"/>
      <c r="AF70" s="1166"/>
      <c r="AG70" s="135"/>
      <c r="AH70" s="136"/>
      <c r="AI70" s="136"/>
      <c r="AJ70" s="136"/>
      <c r="AK70" s="133"/>
      <c r="AL70" s="133"/>
      <c r="AM70" s="133"/>
      <c r="AN70" s="133"/>
      <c r="AO70" s="133"/>
      <c r="AP70" s="133"/>
      <c r="AQ70" s="133"/>
      <c r="AR70" s="133"/>
      <c r="AS70" s="133"/>
      <c r="AT70" s="133"/>
      <c r="AU70" s="133"/>
      <c r="AV70" s="133"/>
      <c r="AW70" s="133"/>
      <c r="AX70" s="133"/>
      <c r="AY70" s="133"/>
      <c r="AZ70" s="133"/>
      <c r="BA70" s="133"/>
      <c r="BB70" s="133"/>
      <c r="BD70" s="133">
        <f t="shared" si="41"/>
        <v>0</v>
      </c>
      <c r="BE70" s="428" t="s">
        <v>1223</v>
      </c>
      <c r="BF70" s="166" t="str">
        <f t="shared" si="42"/>
        <v/>
      </c>
      <c r="BG70" s="166">
        <f t="shared" si="28"/>
        <v>0</v>
      </c>
      <c r="BH70" s="1165" t="str">
        <f t="shared" si="43"/>
        <v xml:space="preserve"> </v>
      </c>
      <c r="BI70" s="1165" t="str">
        <f t="shared" si="44"/>
        <v xml:space="preserve"> </v>
      </c>
      <c r="BJ70" s="1165" t="str">
        <f t="shared" si="45"/>
        <v xml:space="preserve"> </v>
      </c>
      <c r="BK70" s="1165" t="str">
        <f t="shared" si="46"/>
        <v xml:space="preserve"> </v>
      </c>
      <c r="BL70" s="1165" t="str">
        <f t="shared" si="47"/>
        <v xml:space="preserve"> </v>
      </c>
      <c r="BM70" s="1165" t="str">
        <f t="shared" si="48"/>
        <v xml:space="preserve"> </v>
      </c>
      <c r="BN70" s="1165" t="str">
        <f t="shared" si="49"/>
        <v xml:space="preserve"> </v>
      </c>
      <c r="BO70" s="1165" t="str">
        <f t="shared" si="50"/>
        <v xml:space="preserve"> </v>
      </c>
      <c r="BP70" s="1165" t="str">
        <f t="shared" si="51"/>
        <v xml:space="preserve"> </v>
      </c>
      <c r="BQ70" s="1165" t="str">
        <f t="shared" si="52"/>
        <v xml:space="preserve"> </v>
      </c>
      <c r="BR70" s="1165" t="str">
        <f t="shared" si="53"/>
        <v xml:space="preserve"> </v>
      </c>
      <c r="BS70" s="1165" t="str">
        <f t="shared" si="54"/>
        <v xml:space="preserve"> </v>
      </c>
      <c r="BU70" s="1165">
        <v>51</v>
      </c>
      <c r="BV70" s="1176">
        <f t="shared" si="29"/>
        <v>0</v>
      </c>
      <c r="BW70" s="1176">
        <f t="shared" si="30"/>
        <v>0</v>
      </c>
      <c r="BX70" s="1176">
        <f t="shared" si="31"/>
        <v>0</v>
      </c>
      <c r="BY70" s="1176">
        <f t="shared" si="32"/>
        <v>0</v>
      </c>
      <c r="BZ70" s="1176">
        <f t="shared" si="33"/>
        <v>0</v>
      </c>
      <c r="CA70" s="1176">
        <f t="shared" si="34"/>
        <v>0</v>
      </c>
      <c r="CB70" s="1176">
        <f t="shared" si="35"/>
        <v>0</v>
      </c>
      <c r="CC70" s="1176">
        <f t="shared" si="36"/>
        <v>0</v>
      </c>
      <c r="CD70" s="1176">
        <f t="shared" si="37"/>
        <v>0</v>
      </c>
      <c r="CE70" s="1176">
        <f t="shared" si="38"/>
        <v>0</v>
      </c>
      <c r="CF70" s="1176">
        <f t="shared" si="39"/>
        <v>0</v>
      </c>
      <c r="CG70" s="1176">
        <f t="shared" si="40"/>
        <v>0</v>
      </c>
    </row>
    <row r="71" spans="1:85" ht="26" customHeight="1">
      <c r="A71" s="261">
        <v>51</v>
      </c>
      <c r="B71" s="922"/>
      <c r="C71" s="922"/>
      <c r="D71" s="923"/>
      <c r="E71" s="924"/>
      <c r="F71" s="924"/>
      <c r="G71" s="924"/>
      <c r="H71" s="1178" t="str">
        <f t="shared" si="26"/>
        <v/>
      </c>
      <c r="I71" s="1178" t="str">
        <f t="shared" si="27"/>
        <v/>
      </c>
      <c r="J71" s="927"/>
      <c r="K71" s="927"/>
      <c r="L71" s="927"/>
      <c r="M71" s="927"/>
      <c r="N71" s="927"/>
      <c r="O71" s="927"/>
      <c r="P71" s="1179"/>
      <c r="Q71" s="1179"/>
      <c r="R71" s="1179"/>
      <c r="S71" s="1179"/>
      <c r="T71" s="1179"/>
      <c r="U71" s="1179"/>
      <c r="V71" s="1569"/>
      <c r="W71" s="1570"/>
      <c r="X71" s="144"/>
      <c r="Y71" s="144"/>
      <c r="Z71" s="144"/>
      <c r="AA71" s="144"/>
      <c r="AB71" s="144"/>
      <c r="AC71" s="133"/>
      <c r="AD71" s="133"/>
      <c r="AE71" s="135"/>
      <c r="AF71" s="1166"/>
      <c r="AG71" s="135"/>
      <c r="AH71" s="136"/>
      <c r="AI71" s="136"/>
      <c r="AJ71" s="136"/>
      <c r="AK71" s="133"/>
      <c r="AL71" s="133"/>
      <c r="AM71" s="133"/>
      <c r="AN71" s="133"/>
      <c r="AO71" s="133"/>
      <c r="AP71" s="133"/>
      <c r="AQ71" s="133"/>
      <c r="AR71" s="133"/>
      <c r="AS71" s="133"/>
      <c r="AT71" s="133"/>
      <c r="AU71" s="133"/>
      <c r="AV71" s="133"/>
      <c r="AW71" s="133"/>
      <c r="AX71" s="133"/>
      <c r="AY71" s="133"/>
      <c r="AZ71" s="133"/>
      <c r="BA71" s="133"/>
      <c r="BB71" s="133"/>
      <c r="BD71" s="133">
        <f t="shared" si="41"/>
        <v>0</v>
      </c>
      <c r="BE71" s="428" t="s">
        <v>1224</v>
      </c>
      <c r="BF71" s="166" t="str">
        <f t="shared" si="42"/>
        <v/>
      </c>
      <c r="BG71" s="166">
        <f t="shared" si="28"/>
        <v>0</v>
      </c>
      <c r="BH71" s="1165" t="str">
        <f t="shared" si="43"/>
        <v xml:space="preserve"> </v>
      </c>
      <c r="BI71" s="1165" t="str">
        <f t="shared" si="44"/>
        <v xml:space="preserve"> </v>
      </c>
      <c r="BJ71" s="1165" t="str">
        <f t="shared" si="45"/>
        <v xml:space="preserve"> </v>
      </c>
      <c r="BK71" s="1165" t="str">
        <f t="shared" si="46"/>
        <v xml:space="preserve"> </v>
      </c>
      <c r="BL71" s="1165" t="str">
        <f t="shared" si="47"/>
        <v xml:space="preserve"> </v>
      </c>
      <c r="BM71" s="1165" t="str">
        <f t="shared" si="48"/>
        <v xml:space="preserve"> </v>
      </c>
      <c r="BN71" s="1165" t="str">
        <f t="shared" si="49"/>
        <v xml:space="preserve"> </v>
      </c>
      <c r="BO71" s="1165" t="str">
        <f t="shared" si="50"/>
        <v xml:space="preserve"> </v>
      </c>
      <c r="BP71" s="1165" t="str">
        <f t="shared" si="51"/>
        <v xml:space="preserve"> </v>
      </c>
      <c r="BQ71" s="1165" t="str">
        <f t="shared" si="52"/>
        <v xml:space="preserve"> </v>
      </c>
      <c r="BR71" s="1165" t="str">
        <f t="shared" si="53"/>
        <v xml:space="preserve"> </v>
      </c>
      <c r="BS71" s="1165" t="str">
        <f t="shared" si="54"/>
        <v xml:space="preserve"> </v>
      </c>
      <c r="BU71" s="1165">
        <v>52</v>
      </c>
      <c r="BV71" s="1176">
        <f t="shared" si="29"/>
        <v>0</v>
      </c>
      <c r="BW71" s="1176">
        <f t="shared" si="30"/>
        <v>0</v>
      </c>
      <c r="BX71" s="1176">
        <f t="shared" si="31"/>
        <v>0</v>
      </c>
      <c r="BY71" s="1176">
        <f t="shared" si="32"/>
        <v>0</v>
      </c>
      <c r="BZ71" s="1176">
        <f t="shared" si="33"/>
        <v>0</v>
      </c>
      <c r="CA71" s="1176">
        <f t="shared" si="34"/>
        <v>0</v>
      </c>
      <c r="CB71" s="1176">
        <f t="shared" si="35"/>
        <v>0</v>
      </c>
      <c r="CC71" s="1176">
        <f t="shared" si="36"/>
        <v>0</v>
      </c>
      <c r="CD71" s="1176">
        <f t="shared" si="37"/>
        <v>0</v>
      </c>
      <c r="CE71" s="1176">
        <f t="shared" si="38"/>
        <v>0</v>
      </c>
      <c r="CF71" s="1176">
        <f t="shared" si="39"/>
        <v>0</v>
      </c>
      <c r="CG71" s="1176">
        <f t="shared" si="40"/>
        <v>0</v>
      </c>
    </row>
    <row r="72" spans="1:85" ht="26" customHeight="1">
      <c r="A72" s="215">
        <v>52</v>
      </c>
      <c r="B72" s="922"/>
      <c r="C72" s="924"/>
      <c r="D72" s="923"/>
      <c r="E72" s="924"/>
      <c r="F72" s="924"/>
      <c r="G72" s="924"/>
      <c r="H72" s="1178" t="str">
        <f t="shared" si="26"/>
        <v/>
      </c>
      <c r="I72" s="1178" t="str">
        <f t="shared" si="27"/>
        <v/>
      </c>
      <c r="J72" s="927"/>
      <c r="K72" s="927"/>
      <c r="L72" s="927"/>
      <c r="M72" s="927"/>
      <c r="N72" s="927"/>
      <c r="O72" s="927"/>
      <c r="P72" s="1179"/>
      <c r="Q72" s="1179"/>
      <c r="R72" s="1179"/>
      <c r="S72" s="1179"/>
      <c r="T72" s="1179"/>
      <c r="U72" s="1179"/>
      <c r="V72" s="1569"/>
      <c r="W72" s="1570"/>
      <c r="X72" s="144"/>
      <c r="Y72" s="144"/>
      <c r="Z72" s="144"/>
      <c r="AA72" s="144"/>
      <c r="AB72" s="144"/>
      <c r="AC72" s="133"/>
      <c r="AD72" s="133"/>
      <c r="AE72" s="135"/>
      <c r="AF72" s="1166"/>
      <c r="AG72" s="135"/>
      <c r="AH72" s="136"/>
      <c r="AI72" s="136"/>
      <c r="AJ72" s="136"/>
      <c r="AK72" s="133"/>
      <c r="AL72" s="133"/>
      <c r="AM72" s="133"/>
      <c r="AN72" s="133"/>
      <c r="AO72" s="133"/>
      <c r="AP72" s="133"/>
      <c r="AQ72" s="133"/>
      <c r="AR72" s="133"/>
      <c r="AS72" s="133"/>
      <c r="AT72" s="133"/>
      <c r="AU72" s="133"/>
      <c r="AV72" s="133"/>
      <c r="AW72" s="133"/>
      <c r="AX72" s="133"/>
      <c r="AY72" s="133"/>
      <c r="AZ72" s="133"/>
      <c r="BA72" s="133"/>
      <c r="BB72" s="133"/>
      <c r="BD72" s="133">
        <f t="shared" si="41"/>
        <v>0</v>
      </c>
      <c r="BE72" s="428" t="s">
        <v>1225</v>
      </c>
      <c r="BF72" s="166" t="str">
        <f t="shared" si="42"/>
        <v/>
      </c>
      <c r="BG72" s="166">
        <f t="shared" si="28"/>
        <v>0</v>
      </c>
      <c r="BH72" s="1165" t="str">
        <f t="shared" si="43"/>
        <v xml:space="preserve"> </v>
      </c>
      <c r="BI72" s="1165" t="str">
        <f t="shared" si="44"/>
        <v xml:space="preserve"> </v>
      </c>
      <c r="BJ72" s="1165" t="str">
        <f t="shared" si="45"/>
        <v xml:space="preserve"> </v>
      </c>
      <c r="BK72" s="1165" t="str">
        <f t="shared" si="46"/>
        <v xml:space="preserve"> </v>
      </c>
      <c r="BL72" s="1165" t="str">
        <f t="shared" si="47"/>
        <v xml:space="preserve"> </v>
      </c>
      <c r="BM72" s="1165" t="str">
        <f t="shared" si="48"/>
        <v xml:space="preserve"> </v>
      </c>
      <c r="BN72" s="1165" t="str">
        <f t="shared" si="49"/>
        <v xml:space="preserve"> </v>
      </c>
      <c r="BO72" s="1165" t="str">
        <f t="shared" si="50"/>
        <v xml:space="preserve"> </v>
      </c>
      <c r="BP72" s="1165" t="str">
        <f t="shared" si="51"/>
        <v xml:space="preserve"> </v>
      </c>
      <c r="BQ72" s="1165" t="str">
        <f t="shared" si="52"/>
        <v xml:space="preserve"> </v>
      </c>
      <c r="BR72" s="1165" t="str">
        <f t="shared" si="53"/>
        <v xml:space="preserve"> </v>
      </c>
      <c r="BS72" s="1165" t="str">
        <f t="shared" si="54"/>
        <v xml:space="preserve"> </v>
      </c>
      <c r="BU72" s="1165">
        <v>53</v>
      </c>
      <c r="BV72" s="1176">
        <f t="shared" si="29"/>
        <v>0</v>
      </c>
      <c r="BW72" s="1176">
        <f t="shared" si="30"/>
        <v>0</v>
      </c>
      <c r="BX72" s="1176">
        <f t="shared" si="31"/>
        <v>0</v>
      </c>
      <c r="BY72" s="1176">
        <f t="shared" si="32"/>
        <v>0</v>
      </c>
      <c r="BZ72" s="1176">
        <f t="shared" si="33"/>
        <v>0</v>
      </c>
      <c r="CA72" s="1176">
        <f t="shared" si="34"/>
        <v>0</v>
      </c>
      <c r="CB72" s="1176">
        <f t="shared" si="35"/>
        <v>0</v>
      </c>
      <c r="CC72" s="1176">
        <f t="shared" si="36"/>
        <v>0</v>
      </c>
      <c r="CD72" s="1176">
        <f t="shared" si="37"/>
        <v>0</v>
      </c>
      <c r="CE72" s="1176">
        <f t="shared" si="38"/>
        <v>0</v>
      </c>
      <c r="CF72" s="1176">
        <f t="shared" si="39"/>
        <v>0</v>
      </c>
      <c r="CG72" s="1176">
        <f t="shared" si="40"/>
        <v>0</v>
      </c>
    </row>
    <row r="73" spans="1:85" ht="26" customHeight="1">
      <c r="A73" s="261">
        <v>53</v>
      </c>
      <c r="B73" s="922"/>
      <c r="C73" s="924"/>
      <c r="D73" s="923"/>
      <c r="E73" s="924"/>
      <c r="F73" s="924"/>
      <c r="G73" s="924"/>
      <c r="H73" s="1178" t="str">
        <f t="shared" ref="H73:H74" si="55">IF(G73=0,"",F73*G73)</f>
        <v/>
      </c>
      <c r="I73" s="1178" t="str">
        <f t="shared" ref="I73:I74" si="56">IF(H73="","",ROUND(H73/$P$4,2))</f>
        <v/>
      </c>
      <c r="J73" s="927"/>
      <c r="K73" s="927"/>
      <c r="L73" s="927"/>
      <c r="M73" s="927"/>
      <c r="N73" s="927"/>
      <c r="O73" s="927"/>
      <c r="P73" s="928"/>
      <c r="Q73" s="928"/>
      <c r="R73" s="928"/>
      <c r="S73" s="928"/>
      <c r="T73" s="928"/>
      <c r="U73" s="928"/>
      <c r="V73" s="1567"/>
      <c r="W73" s="1568"/>
      <c r="X73" s="144"/>
      <c r="Y73" s="144"/>
      <c r="Z73" s="144"/>
      <c r="AA73" s="144"/>
      <c r="AB73" s="144"/>
      <c r="AC73" s="133"/>
      <c r="AD73" s="133"/>
      <c r="AE73" s="135"/>
      <c r="AF73" s="1166"/>
      <c r="AG73" s="135"/>
      <c r="AH73" s="136"/>
      <c r="AI73" s="136"/>
      <c r="AJ73" s="136"/>
      <c r="AK73" s="133"/>
      <c r="AL73" s="133"/>
      <c r="AM73" s="133"/>
      <c r="AN73" s="133"/>
      <c r="AO73" s="133"/>
      <c r="AP73" s="133"/>
      <c r="AQ73" s="133"/>
      <c r="AR73" s="133"/>
      <c r="AS73" s="133"/>
      <c r="AT73" s="133"/>
      <c r="AU73" s="133"/>
      <c r="AV73" s="133"/>
      <c r="AW73" s="133"/>
      <c r="AX73" s="133"/>
      <c r="AY73" s="133"/>
      <c r="AZ73" s="133"/>
      <c r="BA73" s="133"/>
      <c r="BB73" s="133"/>
      <c r="BD73" s="133">
        <f t="shared" si="41"/>
        <v>0</v>
      </c>
      <c r="BE73" s="428" t="s">
        <v>1226</v>
      </c>
      <c r="BF73" s="166" t="str">
        <f t="shared" si="42"/>
        <v/>
      </c>
      <c r="BG73" s="166">
        <f t="shared" si="28"/>
        <v>0</v>
      </c>
      <c r="BH73" s="1165" t="str">
        <f t="shared" si="43"/>
        <v xml:space="preserve"> </v>
      </c>
      <c r="BI73" s="1165" t="str">
        <f t="shared" si="44"/>
        <v xml:space="preserve"> </v>
      </c>
      <c r="BJ73" s="1165" t="str">
        <f t="shared" si="45"/>
        <v xml:space="preserve"> </v>
      </c>
      <c r="BK73" s="1165" t="str">
        <f t="shared" si="46"/>
        <v xml:space="preserve"> </v>
      </c>
      <c r="BL73" s="1165" t="str">
        <f t="shared" si="47"/>
        <v xml:space="preserve"> </v>
      </c>
      <c r="BM73" s="1165" t="str">
        <f t="shared" si="48"/>
        <v xml:space="preserve"> </v>
      </c>
      <c r="BN73" s="1165" t="str">
        <f t="shared" si="49"/>
        <v xml:space="preserve"> </v>
      </c>
      <c r="BO73" s="1165" t="str">
        <f t="shared" si="50"/>
        <v xml:space="preserve"> </v>
      </c>
      <c r="BP73" s="1165" t="str">
        <f t="shared" si="51"/>
        <v xml:space="preserve"> </v>
      </c>
      <c r="BQ73" s="1165" t="str">
        <f t="shared" si="52"/>
        <v xml:space="preserve"> </v>
      </c>
      <c r="BR73" s="1165" t="str">
        <f t="shared" si="53"/>
        <v xml:space="preserve"> </v>
      </c>
      <c r="BS73" s="1165" t="str">
        <f t="shared" si="54"/>
        <v xml:space="preserve"> </v>
      </c>
      <c r="BU73" s="1165">
        <v>54</v>
      </c>
      <c r="BV73" s="1176">
        <f t="shared" si="29"/>
        <v>0</v>
      </c>
      <c r="BW73" s="1176">
        <f t="shared" si="30"/>
        <v>0</v>
      </c>
      <c r="BX73" s="1176">
        <f t="shared" si="31"/>
        <v>0</v>
      </c>
      <c r="BY73" s="1176">
        <f t="shared" si="32"/>
        <v>0</v>
      </c>
      <c r="BZ73" s="1176">
        <f t="shared" si="33"/>
        <v>0</v>
      </c>
      <c r="CA73" s="1176">
        <f t="shared" si="34"/>
        <v>0</v>
      </c>
      <c r="CB73" s="1176">
        <f t="shared" si="35"/>
        <v>0</v>
      </c>
      <c r="CC73" s="1176">
        <f t="shared" si="36"/>
        <v>0</v>
      </c>
      <c r="CD73" s="1176">
        <f t="shared" si="37"/>
        <v>0</v>
      </c>
      <c r="CE73" s="1176">
        <f t="shared" si="38"/>
        <v>0</v>
      </c>
      <c r="CF73" s="1176">
        <f t="shared" si="39"/>
        <v>0</v>
      </c>
      <c r="CG73" s="1176">
        <f t="shared" si="40"/>
        <v>0</v>
      </c>
    </row>
    <row r="74" spans="1:85" ht="26" customHeight="1">
      <c r="A74" s="215">
        <v>54</v>
      </c>
      <c r="B74" s="922"/>
      <c r="C74" s="924"/>
      <c r="D74" s="923"/>
      <c r="E74" s="924"/>
      <c r="F74" s="924"/>
      <c r="G74" s="924"/>
      <c r="H74" s="1178" t="str">
        <f t="shared" si="55"/>
        <v/>
      </c>
      <c r="I74" s="1178" t="str">
        <f t="shared" si="56"/>
        <v/>
      </c>
      <c r="J74" s="927"/>
      <c r="K74" s="927"/>
      <c r="L74" s="927"/>
      <c r="M74" s="927"/>
      <c r="N74" s="927"/>
      <c r="O74" s="927"/>
      <c r="P74" s="928"/>
      <c r="Q74" s="928"/>
      <c r="R74" s="928"/>
      <c r="S74" s="928"/>
      <c r="T74" s="928"/>
      <c r="U74" s="928"/>
      <c r="V74" s="1567"/>
      <c r="W74" s="1568"/>
      <c r="X74" s="144"/>
      <c r="Y74" s="144"/>
      <c r="Z74" s="144"/>
      <c r="AA74" s="144"/>
      <c r="AB74" s="144"/>
      <c r="AC74" s="133"/>
      <c r="AD74" s="133"/>
      <c r="AE74" s="135"/>
      <c r="AF74" s="1166"/>
      <c r="AG74" s="135"/>
      <c r="AH74" s="136"/>
      <c r="AI74" s="136"/>
      <c r="AJ74" s="136"/>
      <c r="AK74" s="133"/>
      <c r="AL74" s="133"/>
      <c r="AM74" s="133"/>
      <c r="AN74" s="133"/>
      <c r="AO74" s="133"/>
      <c r="AP74" s="133"/>
      <c r="AQ74" s="133"/>
      <c r="AR74" s="133"/>
      <c r="AS74" s="133"/>
      <c r="AT74" s="133"/>
      <c r="AU74" s="133"/>
      <c r="AV74" s="133"/>
      <c r="AW74" s="133"/>
      <c r="AX74" s="133"/>
      <c r="AY74" s="133"/>
      <c r="AZ74" s="133"/>
      <c r="BA74" s="133"/>
      <c r="BB74" s="133"/>
      <c r="BD74" s="133">
        <f t="shared" si="41"/>
        <v>0</v>
      </c>
      <c r="BE74" s="428" t="s">
        <v>1227</v>
      </c>
      <c r="BF74" s="166" t="str">
        <f t="shared" si="42"/>
        <v/>
      </c>
      <c r="BG74" s="166">
        <f t="shared" si="28"/>
        <v>0</v>
      </c>
      <c r="BH74" s="1165" t="str">
        <f t="shared" si="43"/>
        <v xml:space="preserve"> </v>
      </c>
      <c r="BI74" s="1165" t="str">
        <f t="shared" si="44"/>
        <v xml:space="preserve"> </v>
      </c>
      <c r="BJ74" s="1165" t="str">
        <f t="shared" si="45"/>
        <v xml:space="preserve"> </v>
      </c>
      <c r="BK74" s="1165" t="str">
        <f t="shared" si="46"/>
        <v xml:space="preserve"> </v>
      </c>
      <c r="BL74" s="1165" t="str">
        <f t="shared" si="47"/>
        <v xml:space="preserve"> </v>
      </c>
      <c r="BM74" s="1165" t="str">
        <f t="shared" si="48"/>
        <v xml:space="preserve"> </v>
      </c>
      <c r="BN74" s="1165" t="str">
        <f t="shared" si="49"/>
        <v xml:space="preserve"> </v>
      </c>
      <c r="BO74" s="1165" t="str">
        <f t="shared" si="50"/>
        <v xml:space="preserve"> </v>
      </c>
      <c r="BP74" s="1165" t="str">
        <f t="shared" si="51"/>
        <v xml:space="preserve"> </v>
      </c>
      <c r="BQ74" s="1165" t="str">
        <f t="shared" si="52"/>
        <v xml:space="preserve"> </v>
      </c>
      <c r="BR74" s="1165" t="str">
        <f t="shared" si="53"/>
        <v xml:space="preserve"> </v>
      </c>
      <c r="BS74" s="1165" t="str">
        <f t="shared" si="54"/>
        <v xml:space="preserve"> </v>
      </c>
      <c r="BU74" s="1165">
        <v>55</v>
      </c>
      <c r="BV74" s="1176">
        <f t="shared" si="29"/>
        <v>0</v>
      </c>
      <c r="BW74" s="1176">
        <f t="shared" si="30"/>
        <v>0</v>
      </c>
      <c r="BX74" s="1176">
        <f t="shared" si="31"/>
        <v>0</v>
      </c>
      <c r="BY74" s="1176">
        <f t="shared" si="32"/>
        <v>0</v>
      </c>
      <c r="BZ74" s="1176">
        <f t="shared" si="33"/>
        <v>0</v>
      </c>
      <c r="CA74" s="1176">
        <f t="shared" si="34"/>
        <v>0</v>
      </c>
      <c r="CB74" s="1176">
        <f t="shared" si="35"/>
        <v>0</v>
      </c>
      <c r="CC74" s="1176">
        <f t="shared" si="36"/>
        <v>0</v>
      </c>
      <c r="CD74" s="1176">
        <f t="shared" si="37"/>
        <v>0</v>
      </c>
      <c r="CE74" s="1176">
        <f t="shared" si="38"/>
        <v>0</v>
      </c>
      <c r="CF74" s="1176">
        <f t="shared" si="39"/>
        <v>0</v>
      </c>
      <c r="CG74" s="1176">
        <f t="shared" si="40"/>
        <v>0</v>
      </c>
    </row>
    <row r="75" spans="1:85" ht="26" customHeight="1">
      <c r="A75" s="261">
        <v>55</v>
      </c>
      <c r="B75" s="922"/>
      <c r="C75" s="924"/>
      <c r="D75" s="923"/>
      <c r="E75" s="924"/>
      <c r="F75" s="924"/>
      <c r="G75" s="924"/>
      <c r="H75" s="166" t="str">
        <f t="shared" ref="H75:H85" si="57">IF(G75=0,"",F75*G75)</f>
        <v/>
      </c>
      <c r="I75" s="166" t="str">
        <f t="shared" ref="I75:I84" si="58">IF(H75="","",ROUND(H75/$P$4,2))</f>
        <v/>
      </c>
      <c r="J75" s="927"/>
      <c r="K75" s="927"/>
      <c r="L75" s="927"/>
      <c r="M75" s="927"/>
      <c r="N75" s="927"/>
      <c r="O75" s="927"/>
      <c r="P75" s="928"/>
      <c r="Q75" s="928"/>
      <c r="R75" s="928"/>
      <c r="S75" s="928"/>
      <c r="T75" s="928"/>
      <c r="U75" s="928"/>
      <c r="V75" s="1567"/>
      <c r="W75" s="1568"/>
      <c r="X75" s="144"/>
      <c r="Y75" s="144"/>
      <c r="Z75" s="144"/>
      <c r="AA75" s="144"/>
      <c r="AB75" s="144"/>
      <c r="AC75" s="133"/>
      <c r="AD75" s="133"/>
      <c r="AE75" s="135"/>
      <c r="AF75" s="1166"/>
      <c r="AG75" s="135"/>
      <c r="AH75" s="136"/>
      <c r="AI75" s="136"/>
      <c r="AJ75" s="136"/>
      <c r="AK75" s="133"/>
      <c r="AL75" s="133"/>
      <c r="AM75" s="133"/>
      <c r="AN75" s="133"/>
      <c r="AO75" s="133"/>
      <c r="AP75" s="133"/>
      <c r="AQ75" s="133"/>
      <c r="AR75" s="133"/>
      <c r="AS75" s="133"/>
      <c r="AT75" s="133"/>
      <c r="AU75" s="133"/>
      <c r="AV75" s="133"/>
      <c r="AW75" s="133"/>
      <c r="AX75" s="133"/>
      <c r="AY75" s="133"/>
      <c r="AZ75" s="133"/>
      <c r="BA75" s="133"/>
      <c r="BB75" s="133"/>
      <c r="BD75" s="133">
        <f t="shared" si="41"/>
        <v>0</v>
      </c>
      <c r="BE75" s="428" t="s">
        <v>1228</v>
      </c>
      <c r="BF75" s="166" t="str">
        <f t="shared" si="42"/>
        <v/>
      </c>
      <c r="BG75" s="166">
        <f t="shared" si="28"/>
        <v>0</v>
      </c>
      <c r="BH75" s="1165" t="str">
        <f t="shared" si="43"/>
        <v xml:space="preserve"> </v>
      </c>
      <c r="BI75" s="1165" t="str">
        <f t="shared" si="44"/>
        <v xml:space="preserve"> </v>
      </c>
      <c r="BJ75" s="1165" t="str">
        <f t="shared" si="45"/>
        <v xml:space="preserve"> </v>
      </c>
      <c r="BK75" s="1165" t="str">
        <f t="shared" si="46"/>
        <v xml:space="preserve"> </v>
      </c>
      <c r="BL75" s="1165" t="str">
        <f t="shared" si="47"/>
        <v xml:space="preserve"> </v>
      </c>
      <c r="BM75" s="1165" t="str">
        <f t="shared" si="48"/>
        <v xml:space="preserve"> </v>
      </c>
      <c r="BN75" s="1165" t="str">
        <f t="shared" si="49"/>
        <v xml:space="preserve"> </v>
      </c>
      <c r="BO75" s="1165" t="str">
        <f t="shared" si="50"/>
        <v xml:space="preserve"> </v>
      </c>
      <c r="BP75" s="1165" t="str">
        <f t="shared" si="51"/>
        <v xml:space="preserve"> </v>
      </c>
      <c r="BQ75" s="1165" t="str">
        <f t="shared" si="52"/>
        <v xml:space="preserve"> </v>
      </c>
      <c r="BR75" s="1165" t="str">
        <f t="shared" si="53"/>
        <v xml:space="preserve"> </v>
      </c>
      <c r="BS75" s="1165" t="str">
        <f t="shared" si="54"/>
        <v xml:space="preserve"> </v>
      </c>
      <c r="BU75" s="1165">
        <v>56</v>
      </c>
      <c r="BV75" s="1176">
        <f t="shared" si="29"/>
        <v>0</v>
      </c>
      <c r="BW75" s="1176">
        <f t="shared" si="30"/>
        <v>0</v>
      </c>
      <c r="BX75" s="1176">
        <f t="shared" si="31"/>
        <v>0</v>
      </c>
      <c r="BY75" s="1176">
        <f t="shared" si="32"/>
        <v>0</v>
      </c>
      <c r="BZ75" s="1176">
        <f t="shared" si="33"/>
        <v>0</v>
      </c>
      <c r="CA75" s="1176">
        <f t="shared" si="34"/>
        <v>0</v>
      </c>
      <c r="CB75" s="1176">
        <f t="shared" si="35"/>
        <v>0</v>
      </c>
      <c r="CC75" s="1176">
        <f t="shared" si="36"/>
        <v>0</v>
      </c>
      <c r="CD75" s="1176">
        <f t="shared" si="37"/>
        <v>0</v>
      </c>
      <c r="CE75" s="1176">
        <f t="shared" si="38"/>
        <v>0</v>
      </c>
      <c r="CF75" s="1176">
        <f t="shared" si="39"/>
        <v>0</v>
      </c>
      <c r="CG75" s="1176">
        <f t="shared" si="40"/>
        <v>0</v>
      </c>
    </row>
    <row r="76" spans="1:85" ht="26" customHeight="1">
      <c r="A76" s="215">
        <v>56</v>
      </c>
      <c r="B76" s="922"/>
      <c r="C76" s="924"/>
      <c r="D76" s="923"/>
      <c r="E76" s="924"/>
      <c r="F76" s="924"/>
      <c r="G76" s="924"/>
      <c r="H76" s="166" t="str">
        <f t="shared" si="57"/>
        <v/>
      </c>
      <c r="I76" s="166" t="str">
        <f t="shared" si="58"/>
        <v/>
      </c>
      <c r="J76" s="927"/>
      <c r="K76" s="927"/>
      <c r="L76" s="927"/>
      <c r="M76" s="927"/>
      <c r="N76" s="927"/>
      <c r="O76" s="927"/>
      <c r="P76" s="928"/>
      <c r="Q76" s="928"/>
      <c r="R76" s="928"/>
      <c r="S76" s="928"/>
      <c r="T76" s="928"/>
      <c r="U76" s="928"/>
      <c r="V76" s="1567"/>
      <c r="W76" s="1568"/>
      <c r="X76" s="144"/>
      <c r="Y76" s="144"/>
      <c r="Z76" s="144"/>
      <c r="AA76" s="144"/>
      <c r="AB76" s="144"/>
      <c r="AC76" s="133"/>
      <c r="AD76" s="133"/>
      <c r="AE76" s="135"/>
      <c r="AF76" s="1166"/>
      <c r="AG76" s="135"/>
      <c r="AH76" s="136"/>
      <c r="AI76" s="136"/>
      <c r="AJ76" s="136"/>
      <c r="AK76" s="133"/>
      <c r="AL76" s="133"/>
      <c r="AM76" s="133"/>
      <c r="AN76" s="133"/>
      <c r="AO76" s="133"/>
      <c r="AP76" s="133"/>
      <c r="AQ76" s="133"/>
      <c r="AR76" s="133"/>
      <c r="AS76" s="133"/>
      <c r="AT76" s="133"/>
      <c r="AU76" s="133"/>
      <c r="AV76" s="133"/>
      <c r="AW76" s="133"/>
      <c r="AX76" s="133"/>
      <c r="AY76" s="133"/>
      <c r="AZ76" s="133"/>
      <c r="BA76" s="133"/>
      <c r="BB76" s="133"/>
      <c r="BD76" s="133">
        <f t="shared" si="41"/>
        <v>0</v>
      </c>
      <c r="BE76" s="428" t="s">
        <v>1229</v>
      </c>
      <c r="BF76" s="166" t="str">
        <f t="shared" si="42"/>
        <v/>
      </c>
      <c r="BG76" s="166">
        <f t="shared" si="28"/>
        <v>0</v>
      </c>
      <c r="BH76" s="1165" t="str">
        <f t="shared" si="43"/>
        <v xml:space="preserve"> </v>
      </c>
      <c r="BI76" s="1165" t="str">
        <f t="shared" si="44"/>
        <v xml:space="preserve"> </v>
      </c>
      <c r="BJ76" s="1165" t="str">
        <f t="shared" si="45"/>
        <v xml:space="preserve"> </v>
      </c>
      <c r="BK76" s="1165" t="str">
        <f t="shared" si="46"/>
        <v xml:space="preserve"> </v>
      </c>
      <c r="BL76" s="1165" t="str">
        <f t="shared" si="47"/>
        <v xml:space="preserve"> </v>
      </c>
      <c r="BM76" s="1165" t="str">
        <f t="shared" si="48"/>
        <v xml:space="preserve"> </v>
      </c>
      <c r="BN76" s="1165" t="str">
        <f t="shared" si="49"/>
        <v xml:space="preserve"> </v>
      </c>
      <c r="BO76" s="1165" t="str">
        <f t="shared" si="50"/>
        <v xml:space="preserve"> </v>
      </c>
      <c r="BP76" s="1165" t="str">
        <f t="shared" si="51"/>
        <v xml:space="preserve"> </v>
      </c>
      <c r="BQ76" s="1165" t="str">
        <f t="shared" si="52"/>
        <v xml:space="preserve"> </v>
      </c>
      <c r="BR76" s="1165" t="str">
        <f t="shared" si="53"/>
        <v xml:space="preserve"> </v>
      </c>
      <c r="BS76" s="1165" t="str">
        <f t="shared" si="54"/>
        <v xml:space="preserve"> </v>
      </c>
      <c r="BU76" s="1165">
        <v>57</v>
      </c>
      <c r="BV76" s="1176">
        <f t="shared" si="29"/>
        <v>0</v>
      </c>
      <c r="BW76" s="1176">
        <f t="shared" si="30"/>
        <v>0</v>
      </c>
      <c r="BX76" s="1176">
        <f t="shared" si="31"/>
        <v>0</v>
      </c>
      <c r="BY76" s="1176">
        <f t="shared" si="32"/>
        <v>0</v>
      </c>
      <c r="BZ76" s="1176">
        <f t="shared" si="33"/>
        <v>0</v>
      </c>
      <c r="CA76" s="1176">
        <f t="shared" si="34"/>
        <v>0</v>
      </c>
      <c r="CB76" s="1176">
        <f t="shared" si="35"/>
        <v>0</v>
      </c>
      <c r="CC76" s="1176">
        <f t="shared" si="36"/>
        <v>0</v>
      </c>
      <c r="CD76" s="1176">
        <f t="shared" si="37"/>
        <v>0</v>
      </c>
      <c r="CE76" s="1176">
        <f t="shared" si="38"/>
        <v>0</v>
      </c>
      <c r="CF76" s="1176">
        <f t="shared" si="39"/>
        <v>0</v>
      </c>
      <c r="CG76" s="1176">
        <f t="shared" si="40"/>
        <v>0</v>
      </c>
    </row>
    <row r="77" spans="1:85" ht="26" customHeight="1">
      <c r="A77" s="261">
        <v>57</v>
      </c>
      <c r="B77" s="922"/>
      <c r="C77" s="924"/>
      <c r="D77" s="923"/>
      <c r="E77" s="924"/>
      <c r="F77" s="924"/>
      <c r="G77" s="924"/>
      <c r="H77" s="166" t="str">
        <f t="shared" si="57"/>
        <v/>
      </c>
      <c r="I77" s="166" t="str">
        <f t="shared" si="58"/>
        <v/>
      </c>
      <c r="J77" s="927"/>
      <c r="K77" s="927"/>
      <c r="L77" s="927"/>
      <c r="M77" s="927"/>
      <c r="N77" s="927"/>
      <c r="O77" s="927"/>
      <c r="P77" s="928"/>
      <c r="Q77" s="928"/>
      <c r="R77" s="928"/>
      <c r="S77" s="928"/>
      <c r="T77" s="928"/>
      <c r="U77" s="928"/>
      <c r="V77" s="1567"/>
      <c r="W77" s="1568"/>
      <c r="X77" s="144"/>
      <c r="Y77" s="144"/>
      <c r="Z77" s="144"/>
      <c r="AA77" s="144"/>
      <c r="AB77" s="144"/>
      <c r="AC77" s="133"/>
      <c r="AD77" s="133"/>
      <c r="AE77" s="135"/>
      <c r="AF77" s="1166"/>
      <c r="AG77" s="135"/>
      <c r="AH77" s="136"/>
      <c r="AI77" s="136"/>
      <c r="AJ77" s="136"/>
      <c r="AK77" s="133"/>
      <c r="AL77" s="133"/>
      <c r="AM77" s="133"/>
      <c r="AN77" s="133"/>
      <c r="AO77" s="133"/>
      <c r="AP77" s="133"/>
      <c r="AQ77" s="133"/>
      <c r="AR77" s="133"/>
      <c r="AS77" s="133"/>
      <c r="AT77" s="133"/>
      <c r="AU77" s="133"/>
      <c r="AV77" s="133"/>
      <c r="AW77" s="133"/>
      <c r="AX77" s="133"/>
      <c r="AY77" s="133"/>
      <c r="AZ77" s="133"/>
      <c r="BA77" s="133"/>
      <c r="BB77" s="133"/>
      <c r="BD77" s="133">
        <f t="shared" si="41"/>
        <v>0</v>
      </c>
      <c r="BE77" s="428" t="s">
        <v>1230</v>
      </c>
      <c r="BF77" s="166" t="str">
        <f t="shared" si="42"/>
        <v/>
      </c>
      <c r="BG77" s="166">
        <f t="shared" si="28"/>
        <v>0</v>
      </c>
      <c r="BH77" s="1165" t="str">
        <f t="shared" si="43"/>
        <v xml:space="preserve"> </v>
      </c>
      <c r="BI77" s="1165" t="str">
        <f t="shared" si="44"/>
        <v xml:space="preserve"> </v>
      </c>
      <c r="BJ77" s="1165" t="str">
        <f t="shared" si="45"/>
        <v xml:space="preserve"> </v>
      </c>
      <c r="BK77" s="1165" t="str">
        <f t="shared" si="46"/>
        <v xml:space="preserve"> </v>
      </c>
      <c r="BL77" s="1165" t="str">
        <f t="shared" si="47"/>
        <v xml:space="preserve"> </v>
      </c>
      <c r="BM77" s="1165" t="str">
        <f t="shared" si="48"/>
        <v xml:space="preserve"> </v>
      </c>
      <c r="BN77" s="1165" t="str">
        <f t="shared" si="49"/>
        <v xml:space="preserve"> </v>
      </c>
      <c r="BO77" s="1165" t="str">
        <f t="shared" si="50"/>
        <v xml:space="preserve"> </v>
      </c>
      <c r="BP77" s="1165" t="str">
        <f t="shared" si="51"/>
        <v xml:space="preserve"> </v>
      </c>
      <c r="BQ77" s="1165" t="str">
        <f t="shared" si="52"/>
        <v xml:space="preserve"> </v>
      </c>
      <c r="BR77" s="1165" t="str">
        <f t="shared" si="53"/>
        <v xml:space="preserve"> </v>
      </c>
      <c r="BS77" s="1165" t="str">
        <f t="shared" si="54"/>
        <v xml:space="preserve"> </v>
      </c>
      <c r="BU77" s="1165">
        <v>58</v>
      </c>
      <c r="BV77" s="1176">
        <f t="shared" si="29"/>
        <v>0</v>
      </c>
      <c r="BW77" s="1176">
        <f t="shared" si="30"/>
        <v>0</v>
      </c>
      <c r="BX77" s="1176">
        <f t="shared" si="31"/>
        <v>0</v>
      </c>
      <c r="BY77" s="1176">
        <f t="shared" si="32"/>
        <v>0</v>
      </c>
      <c r="BZ77" s="1176">
        <f t="shared" si="33"/>
        <v>0</v>
      </c>
      <c r="CA77" s="1176">
        <f t="shared" si="34"/>
        <v>0</v>
      </c>
      <c r="CB77" s="1176">
        <f t="shared" si="35"/>
        <v>0</v>
      </c>
      <c r="CC77" s="1176">
        <f t="shared" si="36"/>
        <v>0</v>
      </c>
      <c r="CD77" s="1176">
        <f t="shared" si="37"/>
        <v>0</v>
      </c>
      <c r="CE77" s="1176">
        <f t="shared" si="38"/>
        <v>0</v>
      </c>
      <c r="CF77" s="1176">
        <f t="shared" si="39"/>
        <v>0</v>
      </c>
      <c r="CG77" s="1176">
        <f t="shared" si="40"/>
        <v>0</v>
      </c>
    </row>
    <row r="78" spans="1:85" ht="26" customHeight="1">
      <c r="A78" s="215">
        <v>58</v>
      </c>
      <c r="B78" s="922"/>
      <c r="C78" s="924"/>
      <c r="D78" s="923"/>
      <c r="E78" s="924"/>
      <c r="F78" s="924"/>
      <c r="G78" s="924"/>
      <c r="H78" s="166" t="str">
        <f t="shared" si="57"/>
        <v/>
      </c>
      <c r="I78" s="166" t="str">
        <f t="shared" si="58"/>
        <v/>
      </c>
      <c r="J78" s="927"/>
      <c r="K78" s="927"/>
      <c r="L78" s="927"/>
      <c r="M78" s="927"/>
      <c r="N78" s="927"/>
      <c r="O78" s="927"/>
      <c r="P78" s="928"/>
      <c r="Q78" s="928"/>
      <c r="R78" s="928"/>
      <c r="S78" s="928"/>
      <c r="T78" s="928"/>
      <c r="U78" s="928"/>
      <c r="V78" s="1567"/>
      <c r="W78" s="1568"/>
      <c r="X78" s="144"/>
      <c r="Y78" s="144"/>
      <c r="Z78" s="144"/>
      <c r="AA78" s="144"/>
      <c r="AB78" s="144"/>
      <c r="AC78" s="133"/>
      <c r="AD78" s="133"/>
      <c r="AE78" s="135"/>
      <c r="AF78" s="1166"/>
      <c r="AG78" s="135"/>
      <c r="AH78" s="136"/>
      <c r="AI78" s="136"/>
      <c r="AJ78" s="136"/>
      <c r="AK78" s="133"/>
      <c r="AL78" s="133"/>
      <c r="AM78" s="133"/>
      <c r="AN78" s="133"/>
      <c r="AO78" s="133"/>
      <c r="AP78" s="133"/>
      <c r="AQ78" s="133"/>
      <c r="AR78" s="133"/>
      <c r="AS78" s="133"/>
      <c r="AT78" s="133"/>
      <c r="AU78" s="133"/>
      <c r="AV78" s="133"/>
      <c r="AW78" s="133"/>
      <c r="AX78" s="133"/>
      <c r="AY78" s="133"/>
      <c r="AZ78" s="133"/>
      <c r="BA78" s="133"/>
      <c r="BB78" s="133"/>
      <c r="BD78" s="133">
        <f t="shared" si="41"/>
        <v>0</v>
      </c>
      <c r="BE78" s="428" t="s">
        <v>1231</v>
      </c>
      <c r="BF78" s="166" t="str">
        <f t="shared" si="42"/>
        <v/>
      </c>
      <c r="BG78" s="166">
        <f t="shared" si="28"/>
        <v>0</v>
      </c>
      <c r="BH78" s="1165" t="str">
        <f t="shared" si="43"/>
        <v xml:space="preserve"> </v>
      </c>
      <c r="BI78" s="1165" t="str">
        <f t="shared" si="44"/>
        <v xml:space="preserve"> </v>
      </c>
      <c r="BJ78" s="1165" t="str">
        <f t="shared" si="45"/>
        <v xml:space="preserve"> </v>
      </c>
      <c r="BK78" s="1165" t="str">
        <f t="shared" si="46"/>
        <v xml:space="preserve"> </v>
      </c>
      <c r="BL78" s="1165" t="str">
        <f t="shared" si="47"/>
        <v xml:space="preserve"> </v>
      </c>
      <c r="BM78" s="1165" t="str">
        <f t="shared" si="48"/>
        <v xml:space="preserve"> </v>
      </c>
      <c r="BN78" s="1165" t="str">
        <f t="shared" si="49"/>
        <v xml:space="preserve"> </v>
      </c>
      <c r="BO78" s="1165" t="str">
        <f t="shared" si="50"/>
        <v xml:space="preserve"> </v>
      </c>
      <c r="BP78" s="1165" t="str">
        <f t="shared" si="51"/>
        <v xml:space="preserve"> </v>
      </c>
      <c r="BQ78" s="1165" t="str">
        <f t="shared" si="52"/>
        <v xml:space="preserve"> </v>
      </c>
      <c r="BR78" s="1165" t="str">
        <f t="shared" si="53"/>
        <v xml:space="preserve"> </v>
      </c>
      <c r="BS78" s="1165" t="str">
        <f t="shared" si="54"/>
        <v xml:space="preserve"> </v>
      </c>
      <c r="BU78" s="1165">
        <v>59</v>
      </c>
      <c r="BV78" s="1176">
        <f t="shared" si="29"/>
        <v>0</v>
      </c>
      <c r="BW78" s="1176">
        <f t="shared" si="30"/>
        <v>0</v>
      </c>
      <c r="BX78" s="1176">
        <f t="shared" si="31"/>
        <v>0</v>
      </c>
      <c r="BY78" s="1176">
        <f t="shared" si="32"/>
        <v>0</v>
      </c>
      <c r="BZ78" s="1176">
        <f t="shared" si="33"/>
        <v>0</v>
      </c>
      <c r="CA78" s="1176">
        <f t="shared" si="34"/>
        <v>0</v>
      </c>
      <c r="CB78" s="1176">
        <f t="shared" si="35"/>
        <v>0</v>
      </c>
      <c r="CC78" s="1176">
        <f t="shared" si="36"/>
        <v>0</v>
      </c>
      <c r="CD78" s="1176">
        <f t="shared" si="37"/>
        <v>0</v>
      </c>
      <c r="CE78" s="1176">
        <f t="shared" si="38"/>
        <v>0</v>
      </c>
      <c r="CF78" s="1176">
        <f t="shared" si="39"/>
        <v>0</v>
      </c>
      <c r="CG78" s="1176">
        <f t="shared" si="40"/>
        <v>0</v>
      </c>
    </row>
    <row r="79" spans="1:85" ht="26" customHeight="1">
      <c r="A79" s="261">
        <v>59</v>
      </c>
      <c r="B79" s="922"/>
      <c r="C79" s="924"/>
      <c r="D79" s="923"/>
      <c r="E79" s="924"/>
      <c r="F79" s="924"/>
      <c r="G79" s="924"/>
      <c r="H79" s="166" t="str">
        <f t="shared" si="57"/>
        <v/>
      </c>
      <c r="I79" s="166" t="str">
        <f t="shared" si="58"/>
        <v/>
      </c>
      <c r="J79" s="927"/>
      <c r="K79" s="927"/>
      <c r="L79" s="927"/>
      <c r="M79" s="927"/>
      <c r="N79" s="927"/>
      <c r="O79" s="927"/>
      <c r="P79" s="928"/>
      <c r="Q79" s="928"/>
      <c r="R79" s="928"/>
      <c r="S79" s="928"/>
      <c r="T79" s="928"/>
      <c r="U79" s="928"/>
      <c r="V79" s="1567"/>
      <c r="W79" s="1568"/>
      <c r="X79" s="144"/>
      <c r="Y79" s="144"/>
      <c r="Z79" s="144"/>
      <c r="AA79" s="144"/>
      <c r="AB79" s="144"/>
      <c r="AC79" s="133"/>
      <c r="AD79" s="133"/>
      <c r="AE79" s="135"/>
      <c r="AF79" s="1166"/>
      <c r="AG79" s="135"/>
      <c r="AH79" s="136"/>
      <c r="AI79" s="136"/>
      <c r="AJ79" s="136"/>
      <c r="AK79" s="133"/>
      <c r="AL79" s="133"/>
      <c r="AM79" s="133"/>
      <c r="AN79" s="133"/>
      <c r="AO79" s="133"/>
      <c r="AP79" s="133"/>
      <c r="AQ79" s="133"/>
      <c r="AR79" s="133"/>
      <c r="AS79" s="133"/>
      <c r="AT79" s="133"/>
      <c r="AU79" s="133"/>
      <c r="AV79" s="133"/>
      <c r="AW79" s="133"/>
      <c r="AX79" s="133"/>
      <c r="AY79" s="133"/>
      <c r="AZ79" s="133"/>
      <c r="BA79" s="133"/>
      <c r="BB79" s="133"/>
      <c r="BD79" s="133">
        <f t="shared" si="41"/>
        <v>0</v>
      </c>
      <c r="BE79" s="428" t="s">
        <v>1232</v>
      </c>
      <c r="BF79" s="166" t="str">
        <f t="shared" si="42"/>
        <v/>
      </c>
      <c r="BG79" s="166">
        <f t="shared" si="28"/>
        <v>0</v>
      </c>
      <c r="BH79" s="1165" t="str">
        <f t="shared" si="43"/>
        <v xml:space="preserve"> </v>
      </c>
      <c r="BI79" s="1165" t="str">
        <f t="shared" si="44"/>
        <v xml:space="preserve"> </v>
      </c>
      <c r="BJ79" s="1165" t="str">
        <f t="shared" si="45"/>
        <v xml:space="preserve"> </v>
      </c>
      <c r="BK79" s="1165" t="str">
        <f t="shared" si="46"/>
        <v xml:space="preserve"> </v>
      </c>
      <c r="BL79" s="1165" t="str">
        <f t="shared" si="47"/>
        <v xml:space="preserve"> </v>
      </c>
      <c r="BM79" s="1165" t="str">
        <f t="shared" si="48"/>
        <v xml:space="preserve"> </v>
      </c>
      <c r="BN79" s="1165" t="str">
        <f t="shared" si="49"/>
        <v xml:space="preserve"> </v>
      </c>
      <c r="BO79" s="1165" t="str">
        <f t="shared" si="50"/>
        <v xml:space="preserve"> </v>
      </c>
      <c r="BP79" s="1165" t="str">
        <f t="shared" si="51"/>
        <v xml:space="preserve"> </v>
      </c>
      <c r="BQ79" s="1165" t="str">
        <f t="shared" si="52"/>
        <v xml:space="preserve"> </v>
      </c>
      <c r="BR79" s="1165" t="str">
        <f t="shared" si="53"/>
        <v xml:space="preserve"> </v>
      </c>
      <c r="BS79" s="1165" t="str">
        <f t="shared" si="54"/>
        <v xml:space="preserve"> </v>
      </c>
      <c r="BU79" s="1165">
        <v>60</v>
      </c>
      <c r="BV79" s="1176">
        <f t="shared" si="29"/>
        <v>0</v>
      </c>
      <c r="BW79" s="1176">
        <f t="shared" si="30"/>
        <v>0</v>
      </c>
      <c r="BX79" s="1176">
        <f t="shared" si="31"/>
        <v>0</v>
      </c>
      <c r="BY79" s="1176">
        <f t="shared" si="32"/>
        <v>0</v>
      </c>
      <c r="BZ79" s="1176">
        <f t="shared" si="33"/>
        <v>0</v>
      </c>
      <c r="CA79" s="1176">
        <f t="shared" si="34"/>
        <v>0</v>
      </c>
      <c r="CB79" s="1176">
        <f t="shared" si="35"/>
        <v>0</v>
      </c>
      <c r="CC79" s="1176">
        <f t="shared" si="36"/>
        <v>0</v>
      </c>
      <c r="CD79" s="1176">
        <f t="shared" si="37"/>
        <v>0</v>
      </c>
      <c r="CE79" s="1176">
        <f t="shared" si="38"/>
        <v>0</v>
      </c>
      <c r="CF79" s="1176">
        <f t="shared" si="39"/>
        <v>0</v>
      </c>
      <c r="CG79" s="1176">
        <f t="shared" si="40"/>
        <v>0</v>
      </c>
    </row>
    <row r="80" spans="1:85" ht="26" customHeight="1">
      <c r="A80" s="215">
        <v>60</v>
      </c>
      <c r="B80" s="922"/>
      <c r="C80" s="922"/>
      <c r="D80" s="923"/>
      <c r="E80" s="924"/>
      <c r="F80" s="924"/>
      <c r="G80" s="924"/>
      <c r="H80" s="166" t="str">
        <f t="shared" si="57"/>
        <v/>
      </c>
      <c r="I80" s="166" t="str">
        <f t="shared" si="58"/>
        <v/>
      </c>
      <c r="J80" s="927"/>
      <c r="K80" s="927"/>
      <c r="L80" s="927"/>
      <c r="M80" s="927"/>
      <c r="N80" s="927"/>
      <c r="O80" s="927"/>
      <c r="P80" s="928"/>
      <c r="Q80" s="928"/>
      <c r="R80" s="928"/>
      <c r="S80" s="928"/>
      <c r="T80" s="928"/>
      <c r="U80" s="928"/>
      <c r="V80" s="1567"/>
      <c r="W80" s="1568"/>
      <c r="X80" s="144"/>
      <c r="Y80" s="144"/>
      <c r="Z80" s="144"/>
      <c r="AA80" s="144"/>
      <c r="AB80" s="144"/>
      <c r="AC80" s="133"/>
      <c r="AD80" s="133"/>
      <c r="AE80" s="135"/>
      <c r="AF80" s="1166"/>
      <c r="AG80" s="135"/>
      <c r="AH80" s="136"/>
      <c r="AI80" s="136"/>
      <c r="AJ80" s="136"/>
      <c r="AK80" s="133"/>
      <c r="AL80" s="133"/>
      <c r="AM80" s="133"/>
      <c r="AN80" s="133"/>
      <c r="AO80" s="133"/>
      <c r="AP80" s="133"/>
      <c r="AQ80" s="133"/>
      <c r="AR80" s="133"/>
      <c r="AS80" s="133"/>
      <c r="AT80" s="133"/>
      <c r="AU80" s="133"/>
      <c r="AV80" s="133"/>
      <c r="AW80" s="133"/>
      <c r="AX80" s="133"/>
      <c r="AY80" s="133"/>
      <c r="AZ80" s="133"/>
      <c r="BA80" s="133"/>
      <c r="BB80" s="133"/>
      <c r="BD80" s="133">
        <f t="shared" si="41"/>
        <v>0</v>
      </c>
      <c r="BE80" s="428" t="s">
        <v>1233</v>
      </c>
      <c r="BF80" s="166" t="str">
        <f t="shared" si="42"/>
        <v/>
      </c>
      <c r="BG80" s="166">
        <f t="shared" si="28"/>
        <v>0</v>
      </c>
      <c r="BH80" s="1165" t="str">
        <f t="shared" si="43"/>
        <v xml:space="preserve"> </v>
      </c>
      <c r="BI80" s="1165" t="str">
        <f t="shared" si="44"/>
        <v xml:space="preserve"> </v>
      </c>
      <c r="BJ80" s="1165" t="str">
        <f t="shared" si="45"/>
        <v xml:space="preserve"> </v>
      </c>
      <c r="BK80" s="1165" t="str">
        <f t="shared" si="46"/>
        <v xml:space="preserve"> </v>
      </c>
      <c r="BL80" s="1165" t="str">
        <f t="shared" si="47"/>
        <v xml:space="preserve"> </v>
      </c>
      <c r="BM80" s="1165" t="str">
        <f t="shared" si="48"/>
        <v xml:space="preserve"> </v>
      </c>
      <c r="BN80" s="1165" t="str">
        <f t="shared" si="49"/>
        <v xml:space="preserve"> </v>
      </c>
      <c r="BO80" s="1165" t="str">
        <f t="shared" si="50"/>
        <v xml:space="preserve"> </v>
      </c>
      <c r="BP80" s="1165" t="str">
        <f t="shared" si="51"/>
        <v xml:space="preserve"> </v>
      </c>
      <c r="BQ80" s="1165" t="str">
        <f t="shared" si="52"/>
        <v xml:space="preserve"> </v>
      </c>
      <c r="BR80" s="1165" t="str">
        <f t="shared" si="53"/>
        <v xml:space="preserve"> </v>
      </c>
      <c r="BS80" s="1165" t="str">
        <f t="shared" si="54"/>
        <v xml:space="preserve"> </v>
      </c>
      <c r="BU80" s="1165">
        <v>61</v>
      </c>
      <c r="BV80" s="1176">
        <f t="shared" si="29"/>
        <v>0</v>
      </c>
      <c r="BW80" s="1176">
        <f t="shared" si="30"/>
        <v>0</v>
      </c>
      <c r="BX80" s="1176">
        <f t="shared" si="31"/>
        <v>0</v>
      </c>
      <c r="BY80" s="1176">
        <f t="shared" si="32"/>
        <v>0</v>
      </c>
      <c r="BZ80" s="1176">
        <f t="shared" si="33"/>
        <v>0</v>
      </c>
      <c r="CA80" s="1176">
        <f t="shared" si="34"/>
        <v>0</v>
      </c>
      <c r="CB80" s="1176">
        <f t="shared" si="35"/>
        <v>0</v>
      </c>
      <c r="CC80" s="1176">
        <f t="shared" si="36"/>
        <v>0</v>
      </c>
      <c r="CD80" s="1176">
        <f t="shared" si="37"/>
        <v>0</v>
      </c>
      <c r="CE80" s="1176">
        <f t="shared" si="38"/>
        <v>0</v>
      </c>
      <c r="CF80" s="1176">
        <f t="shared" si="39"/>
        <v>0</v>
      </c>
      <c r="CG80" s="1176">
        <f t="shared" si="40"/>
        <v>0</v>
      </c>
    </row>
    <row r="81" spans="1:85" ht="26" customHeight="1">
      <c r="A81" s="261">
        <v>61</v>
      </c>
      <c r="B81" s="922"/>
      <c r="C81" s="924"/>
      <c r="D81" s="923"/>
      <c r="E81" s="924"/>
      <c r="F81" s="924"/>
      <c r="G81" s="924"/>
      <c r="H81" s="166" t="str">
        <f t="shared" si="57"/>
        <v/>
      </c>
      <c r="I81" s="166" t="str">
        <f t="shared" si="58"/>
        <v/>
      </c>
      <c r="J81" s="927"/>
      <c r="K81" s="927"/>
      <c r="L81" s="927"/>
      <c r="M81" s="927"/>
      <c r="N81" s="927"/>
      <c r="O81" s="927"/>
      <c r="P81" s="928"/>
      <c r="Q81" s="928"/>
      <c r="R81" s="928"/>
      <c r="S81" s="928"/>
      <c r="T81" s="928"/>
      <c r="U81" s="928"/>
      <c r="V81" s="1567"/>
      <c r="W81" s="1568"/>
      <c r="X81" s="144"/>
      <c r="Y81" s="144"/>
      <c r="Z81" s="144"/>
      <c r="AA81" s="144"/>
      <c r="AB81" s="144"/>
      <c r="AC81" s="133"/>
      <c r="AD81" s="133"/>
      <c r="AE81" s="135"/>
      <c r="AF81" s="1166"/>
      <c r="AG81" s="135"/>
      <c r="AH81" s="136"/>
      <c r="AI81" s="136"/>
      <c r="AJ81" s="136"/>
      <c r="AK81" s="133"/>
      <c r="AL81" s="133"/>
      <c r="AM81" s="133"/>
      <c r="AN81" s="133"/>
      <c r="AO81" s="133"/>
      <c r="AP81" s="133"/>
      <c r="AQ81" s="133"/>
      <c r="AR81" s="133"/>
      <c r="AS81" s="133"/>
      <c r="AT81" s="133"/>
      <c r="AU81" s="133"/>
      <c r="AV81" s="133"/>
      <c r="AW81" s="133"/>
      <c r="AX81" s="133"/>
      <c r="AY81" s="133"/>
      <c r="AZ81" s="133"/>
      <c r="BA81" s="133"/>
      <c r="BB81" s="133"/>
      <c r="BD81" s="133">
        <f t="shared" si="41"/>
        <v>0</v>
      </c>
      <c r="BE81" s="428" t="s">
        <v>1234</v>
      </c>
      <c r="BF81" s="166" t="str">
        <f t="shared" si="42"/>
        <v/>
      </c>
      <c r="BG81" s="166">
        <f t="shared" si="28"/>
        <v>0</v>
      </c>
      <c r="BH81" s="1165" t="str">
        <f t="shared" si="43"/>
        <v xml:space="preserve"> </v>
      </c>
      <c r="BI81" s="1165" t="str">
        <f t="shared" si="44"/>
        <v xml:space="preserve"> </v>
      </c>
      <c r="BJ81" s="1165" t="str">
        <f t="shared" si="45"/>
        <v xml:space="preserve"> </v>
      </c>
      <c r="BK81" s="1165" t="str">
        <f t="shared" si="46"/>
        <v xml:space="preserve"> </v>
      </c>
      <c r="BL81" s="1165" t="str">
        <f t="shared" si="47"/>
        <v xml:space="preserve"> </v>
      </c>
      <c r="BM81" s="1165" t="str">
        <f t="shared" si="48"/>
        <v xml:space="preserve"> </v>
      </c>
      <c r="BN81" s="1165" t="str">
        <f t="shared" si="49"/>
        <v xml:space="preserve"> </v>
      </c>
      <c r="BO81" s="1165" t="str">
        <f t="shared" si="50"/>
        <v xml:space="preserve"> </v>
      </c>
      <c r="BP81" s="1165" t="str">
        <f t="shared" si="51"/>
        <v xml:space="preserve"> </v>
      </c>
      <c r="BQ81" s="1165" t="str">
        <f t="shared" si="52"/>
        <v xml:space="preserve"> </v>
      </c>
      <c r="BR81" s="1165" t="str">
        <f t="shared" si="53"/>
        <v xml:space="preserve"> </v>
      </c>
      <c r="BS81" s="1165" t="str">
        <f t="shared" si="54"/>
        <v xml:space="preserve"> </v>
      </c>
      <c r="BU81" s="1165">
        <v>62</v>
      </c>
      <c r="BV81" s="1176">
        <f t="shared" si="29"/>
        <v>0</v>
      </c>
      <c r="BW81" s="1176">
        <f t="shared" si="30"/>
        <v>0</v>
      </c>
      <c r="BX81" s="1176">
        <f t="shared" si="31"/>
        <v>0</v>
      </c>
      <c r="BY81" s="1176">
        <f t="shared" si="32"/>
        <v>0</v>
      </c>
      <c r="BZ81" s="1176">
        <f t="shared" si="33"/>
        <v>0</v>
      </c>
      <c r="CA81" s="1176">
        <f t="shared" si="34"/>
        <v>0</v>
      </c>
      <c r="CB81" s="1176">
        <f t="shared" si="35"/>
        <v>0</v>
      </c>
      <c r="CC81" s="1176">
        <f t="shared" si="36"/>
        <v>0</v>
      </c>
      <c r="CD81" s="1176">
        <f t="shared" si="37"/>
        <v>0</v>
      </c>
      <c r="CE81" s="1176">
        <f t="shared" si="38"/>
        <v>0</v>
      </c>
      <c r="CF81" s="1176">
        <f t="shared" si="39"/>
        <v>0</v>
      </c>
      <c r="CG81" s="1176">
        <f t="shared" si="40"/>
        <v>0</v>
      </c>
    </row>
    <row r="82" spans="1:85" ht="26" customHeight="1">
      <c r="A82" s="215">
        <v>62</v>
      </c>
      <c r="B82" s="922"/>
      <c r="C82" s="924"/>
      <c r="D82" s="923"/>
      <c r="E82" s="924"/>
      <c r="F82" s="924"/>
      <c r="G82" s="924"/>
      <c r="H82" s="166" t="str">
        <f>IF(G82=0,"",F82*G82)</f>
        <v/>
      </c>
      <c r="I82" s="166" t="str">
        <f t="shared" si="58"/>
        <v/>
      </c>
      <c r="J82" s="927"/>
      <c r="K82" s="927"/>
      <c r="L82" s="927"/>
      <c r="M82" s="927"/>
      <c r="N82" s="927"/>
      <c r="O82" s="927"/>
      <c r="P82" s="928"/>
      <c r="Q82" s="928"/>
      <c r="R82" s="928"/>
      <c r="S82" s="928"/>
      <c r="T82" s="928"/>
      <c r="U82" s="928"/>
      <c r="V82" s="1567"/>
      <c r="W82" s="1568"/>
      <c r="X82" s="144"/>
      <c r="Y82" s="144"/>
      <c r="Z82" s="144"/>
      <c r="AA82" s="144"/>
      <c r="AB82" s="144"/>
      <c r="AC82" s="133"/>
      <c r="AD82" s="133"/>
      <c r="AE82" s="135"/>
      <c r="AF82" s="1166"/>
      <c r="AG82" s="135"/>
      <c r="AH82" s="136"/>
      <c r="AI82" s="136"/>
      <c r="AJ82" s="136"/>
      <c r="AK82" s="133"/>
      <c r="AL82" s="133"/>
      <c r="AM82" s="133"/>
      <c r="AN82" s="133"/>
      <c r="AO82" s="133"/>
      <c r="AP82" s="133"/>
      <c r="AQ82" s="133"/>
      <c r="AR82" s="133"/>
      <c r="AS82" s="133"/>
      <c r="AT82" s="133"/>
      <c r="AU82" s="133"/>
      <c r="AV82" s="133"/>
      <c r="AW82" s="133"/>
      <c r="AX82" s="133"/>
      <c r="AY82" s="133"/>
      <c r="AZ82" s="133"/>
      <c r="BA82" s="133"/>
      <c r="BB82" s="133"/>
      <c r="BD82" s="133">
        <f t="shared" si="41"/>
        <v>0</v>
      </c>
      <c r="BE82" s="428" t="s">
        <v>1235</v>
      </c>
      <c r="BF82" s="166" t="str">
        <f t="shared" si="42"/>
        <v/>
      </c>
      <c r="BG82" s="166">
        <f t="shared" si="28"/>
        <v>0</v>
      </c>
      <c r="BH82" s="1165" t="str">
        <f t="shared" si="43"/>
        <v xml:space="preserve"> </v>
      </c>
      <c r="BI82" s="1165" t="str">
        <f t="shared" si="44"/>
        <v xml:space="preserve"> </v>
      </c>
      <c r="BJ82" s="1165" t="str">
        <f t="shared" si="45"/>
        <v xml:space="preserve"> </v>
      </c>
      <c r="BK82" s="1165" t="str">
        <f t="shared" si="46"/>
        <v xml:space="preserve"> </v>
      </c>
      <c r="BL82" s="1165" t="str">
        <f t="shared" si="47"/>
        <v xml:space="preserve"> </v>
      </c>
      <c r="BM82" s="1165" t="str">
        <f t="shared" si="48"/>
        <v xml:space="preserve"> </v>
      </c>
      <c r="BN82" s="1165" t="str">
        <f t="shared" si="49"/>
        <v xml:space="preserve"> </v>
      </c>
      <c r="BO82" s="1165" t="str">
        <f t="shared" si="50"/>
        <v xml:space="preserve"> </v>
      </c>
      <c r="BP82" s="1165" t="str">
        <f t="shared" si="51"/>
        <v xml:space="preserve"> </v>
      </c>
      <c r="BQ82" s="1165" t="str">
        <f t="shared" si="52"/>
        <v xml:space="preserve"> </v>
      </c>
      <c r="BR82" s="1165" t="str">
        <f t="shared" si="53"/>
        <v xml:space="preserve"> </v>
      </c>
      <c r="BS82" s="1165" t="str">
        <f t="shared" si="54"/>
        <v xml:space="preserve"> </v>
      </c>
      <c r="BU82" s="1165">
        <v>63</v>
      </c>
      <c r="BV82" s="1176">
        <f t="shared" si="29"/>
        <v>0</v>
      </c>
      <c r="BW82" s="1176">
        <f t="shared" si="30"/>
        <v>0</v>
      </c>
      <c r="BX82" s="1176">
        <f t="shared" si="31"/>
        <v>0</v>
      </c>
      <c r="BY82" s="1176">
        <f t="shared" si="32"/>
        <v>0</v>
      </c>
      <c r="BZ82" s="1176">
        <f t="shared" si="33"/>
        <v>0</v>
      </c>
      <c r="CA82" s="1176">
        <f t="shared" si="34"/>
        <v>0</v>
      </c>
      <c r="CB82" s="1176">
        <f t="shared" si="35"/>
        <v>0</v>
      </c>
      <c r="CC82" s="1176">
        <f t="shared" si="36"/>
        <v>0</v>
      </c>
      <c r="CD82" s="1176">
        <f t="shared" si="37"/>
        <v>0</v>
      </c>
      <c r="CE82" s="1176">
        <f t="shared" si="38"/>
        <v>0</v>
      </c>
      <c r="CF82" s="1176">
        <f t="shared" si="39"/>
        <v>0</v>
      </c>
      <c r="CG82" s="1176">
        <f t="shared" si="40"/>
        <v>0</v>
      </c>
    </row>
    <row r="83" spans="1:85" ht="26" customHeight="1">
      <c r="A83" s="261">
        <v>63</v>
      </c>
      <c r="B83" s="922"/>
      <c r="C83" s="924"/>
      <c r="D83" s="923"/>
      <c r="E83" s="924"/>
      <c r="F83" s="924"/>
      <c r="G83" s="924"/>
      <c r="H83" s="166" t="str">
        <f t="shared" si="57"/>
        <v/>
      </c>
      <c r="I83" s="166" t="str">
        <f t="shared" si="58"/>
        <v/>
      </c>
      <c r="J83" s="927"/>
      <c r="K83" s="927"/>
      <c r="L83" s="927"/>
      <c r="M83" s="927"/>
      <c r="N83" s="927"/>
      <c r="O83" s="927"/>
      <c r="P83" s="928"/>
      <c r="Q83" s="928"/>
      <c r="R83" s="928"/>
      <c r="S83" s="928"/>
      <c r="T83" s="928"/>
      <c r="U83" s="928"/>
      <c r="V83" s="1565"/>
      <c r="W83" s="1566"/>
      <c r="X83" s="144"/>
      <c r="Y83" s="144"/>
      <c r="Z83" s="144"/>
      <c r="AA83" s="144"/>
      <c r="AB83" s="144"/>
      <c r="AC83" s="133"/>
      <c r="AD83" s="133"/>
      <c r="AE83" s="135"/>
      <c r="AF83" s="1166"/>
      <c r="AG83" s="135"/>
      <c r="AH83" s="136"/>
      <c r="AI83" s="136"/>
      <c r="AJ83" s="136"/>
      <c r="AK83" s="133"/>
      <c r="AL83" s="133"/>
      <c r="AM83" s="133"/>
      <c r="AN83" s="133"/>
      <c r="AO83" s="133"/>
      <c r="AP83" s="133"/>
      <c r="AQ83" s="133"/>
      <c r="AR83" s="133"/>
      <c r="AS83" s="133"/>
      <c r="AT83" s="133"/>
      <c r="AU83" s="133"/>
      <c r="AV83" s="133"/>
      <c r="AW83" s="133"/>
      <c r="AX83" s="133"/>
      <c r="AY83" s="133"/>
      <c r="AZ83" s="133"/>
      <c r="BA83" s="133"/>
      <c r="BB83" s="133"/>
      <c r="BD83" s="133">
        <f t="shared" si="41"/>
        <v>0</v>
      </c>
      <c r="BE83" s="428" t="s">
        <v>1236</v>
      </c>
      <c r="BF83" s="166" t="str">
        <f t="shared" si="42"/>
        <v/>
      </c>
      <c r="BG83" s="166">
        <f t="shared" si="28"/>
        <v>0</v>
      </c>
      <c r="BH83" s="1165" t="str">
        <f t="shared" si="43"/>
        <v xml:space="preserve"> </v>
      </c>
      <c r="BI83" s="1165" t="str">
        <f t="shared" si="44"/>
        <v xml:space="preserve"> </v>
      </c>
      <c r="BJ83" s="1165" t="str">
        <f t="shared" si="45"/>
        <v xml:space="preserve"> </v>
      </c>
      <c r="BK83" s="1165" t="str">
        <f t="shared" si="46"/>
        <v xml:space="preserve"> </v>
      </c>
      <c r="BL83" s="1165" t="str">
        <f t="shared" si="47"/>
        <v xml:space="preserve"> </v>
      </c>
      <c r="BM83" s="1165" t="str">
        <f t="shared" si="48"/>
        <v xml:space="preserve"> </v>
      </c>
      <c r="BN83" s="1165" t="str">
        <f t="shared" si="49"/>
        <v xml:space="preserve"> </v>
      </c>
      <c r="BO83" s="1165" t="str">
        <f t="shared" si="50"/>
        <v xml:space="preserve"> </v>
      </c>
      <c r="BP83" s="1165" t="str">
        <f t="shared" si="51"/>
        <v xml:space="preserve"> </v>
      </c>
      <c r="BQ83" s="1165" t="str">
        <f t="shared" si="52"/>
        <v xml:space="preserve"> </v>
      </c>
      <c r="BR83" s="1165" t="str">
        <f t="shared" si="53"/>
        <v xml:space="preserve"> </v>
      </c>
      <c r="BS83" s="1165" t="str">
        <f t="shared" si="54"/>
        <v xml:space="preserve"> </v>
      </c>
      <c r="BU83" s="1165">
        <v>64</v>
      </c>
      <c r="BV83" s="1176">
        <f t="shared" si="29"/>
        <v>0</v>
      </c>
      <c r="BW83" s="1176">
        <f t="shared" si="30"/>
        <v>0</v>
      </c>
      <c r="BX83" s="1176">
        <f t="shared" si="31"/>
        <v>0</v>
      </c>
      <c r="BY83" s="1176">
        <f t="shared" si="32"/>
        <v>0</v>
      </c>
      <c r="BZ83" s="1176">
        <f t="shared" si="33"/>
        <v>0</v>
      </c>
      <c r="CA83" s="1176">
        <f t="shared" si="34"/>
        <v>0</v>
      </c>
      <c r="CB83" s="1176">
        <f t="shared" si="35"/>
        <v>0</v>
      </c>
      <c r="CC83" s="1176">
        <f t="shared" si="36"/>
        <v>0</v>
      </c>
      <c r="CD83" s="1176">
        <f t="shared" si="37"/>
        <v>0</v>
      </c>
      <c r="CE83" s="1176">
        <f t="shared" si="38"/>
        <v>0</v>
      </c>
      <c r="CF83" s="1176">
        <f t="shared" si="39"/>
        <v>0</v>
      </c>
      <c r="CG83" s="1176">
        <f t="shared" si="40"/>
        <v>0</v>
      </c>
    </row>
    <row r="84" spans="1:85" ht="26" customHeight="1">
      <c r="A84" s="215">
        <v>64</v>
      </c>
      <c r="B84" s="922"/>
      <c r="C84" s="924"/>
      <c r="D84" s="923"/>
      <c r="E84" s="924"/>
      <c r="F84" s="924"/>
      <c r="G84" s="924"/>
      <c r="H84" s="166" t="str">
        <f t="shared" si="57"/>
        <v/>
      </c>
      <c r="I84" s="166" t="str">
        <f t="shared" si="58"/>
        <v/>
      </c>
      <c r="J84" s="927"/>
      <c r="K84" s="927"/>
      <c r="L84" s="927"/>
      <c r="M84" s="927"/>
      <c r="N84" s="927"/>
      <c r="O84" s="927"/>
      <c r="P84" s="928"/>
      <c r="Q84" s="928"/>
      <c r="R84" s="928"/>
      <c r="S84" s="928"/>
      <c r="T84" s="928"/>
      <c r="U84" s="928"/>
      <c r="V84" s="1565"/>
      <c r="W84" s="1566"/>
      <c r="X84" s="144"/>
      <c r="Y84" s="144"/>
      <c r="Z84" s="144"/>
      <c r="AA84" s="144"/>
      <c r="AB84" s="144"/>
      <c r="AC84" s="133"/>
      <c r="AD84" s="133"/>
      <c r="AE84" s="135"/>
      <c r="AF84" s="1166"/>
      <c r="AG84" s="135"/>
      <c r="AH84" s="136"/>
      <c r="AI84" s="136"/>
      <c r="AJ84" s="136"/>
      <c r="AK84" s="133"/>
      <c r="AL84" s="133"/>
      <c r="AM84" s="133"/>
      <c r="AN84" s="133"/>
      <c r="AO84" s="133"/>
      <c r="AP84" s="133"/>
      <c r="AQ84" s="133"/>
      <c r="AR84" s="133"/>
      <c r="AS84" s="133"/>
      <c r="AT84" s="133"/>
      <c r="AU84" s="133"/>
      <c r="AV84" s="133"/>
      <c r="AW84" s="133"/>
      <c r="AX84" s="133"/>
      <c r="AY84" s="133"/>
      <c r="AZ84" s="133"/>
      <c r="BA84" s="133"/>
      <c r="BB84" s="133"/>
      <c r="BD84" s="133">
        <f t="shared" ref="BD84:BD115" si="59">D85</f>
        <v>0</v>
      </c>
      <c r="BE84" s="428" t="s">
        <v>1237</v>
      </c>
      <c r="BF84" s="166" t="str">
        <f t="shared" ref="BF84:BF115" si="60">IF(H85="","",ROUND(H85/$P$4,2))</f>
        <v/>
      </c>
      <c r="BG84" s="166">
        <f t="shared" si="28"/>
        <v>0</v>
      </c>
      <c r="BH84" s="1165" t="str">
        <f t="shared" ref="BH84:BH115" si="61">IF(J85="○",BG84," ")</f>
        <v xml:space="preserve"> </v>
      </c>
      <c r="BI84" s="1165" t="str">
        <f t="shared" ref="BI84:BI115" si="62">IF(K85="○",BG84," ")</f>
        <v xml:space="preserve"> </v>
      </c>
      <c r="BJ84" s="1165" t="str">
        <f t="shared" ref="BJ84:BJ115" si="63">IF(L85="○",BG84," ")</f>
        <v xml:space="preserve"> </v>
      </c>
      <c r="BK84" s="1165" t="str">
        <f t="shared" ref="BK84:BK115" si="64">IF(M85="○",BG84," ")</f>
        <v xml:space="preserve"> </v>
      </c>
      <c r="BL84" s="1165" t="str">
        <f t="shared" ref="BL84:BL115" si="65">IF(N85="○",BG84," ")</f>
        <v xml:space="preserve"> </v>
      </c>
      <c r="BM84" s="1165" t="str">
        <f t="shared" ref="BM84:BM115" si="66">IF(O85="○",BG84," ")</f>
        <v xml:space="preserve"> </v>
      </c>
      <c r="BN84" s="1165" t="str">
        <f t="shared" ref="BN84:BN115" si="67">IF(P85="○",BG84," ")</f>
        <v xml:space="preserve"> </v>
      </c>
      <c r="BO84" s="1165" t="str">
        <f t="shared" ref="BO84:BO115" si="68">IF(Q85="○",BG84," ")</f>
        <v xml:space="preserve"> </v>
      </c>
      <c r="BP84" s="1165" t="str">
        <f t="shared" ref="BP84:BP115" si="69">IF(R85="○",BG84," ")</f>
        <v xml:space="preserve"> </v>
      </c>
      <c r="BQ84" s="1165" t="str">
        <f t="shared" ref="BQ84:BQ115" si="70">IF(S85="○",BG84," ")</f>
        <v xml:space="preserve"> </v>
      </c>
      <c r="BR84" s="1165" t="str">
        <f t="shared" ref="BR84:BR115" si="71">IF(T85="○",BG84," ")</f>
        <v xml:space="preserve"> </v>
      </c>
      <c r="BS84" s="1165" t="str">
        <f t="shared" ref="BS84:BS115" si="72">IF(U85="○",BG84," ")</f>
        <v xml:space="preserve"> </v>
      </c>
      <c r="BU84" s="1165">
        <v>65</v>
      </c>
      <c r="BV84" s="1176">
        <f t="shared" si="29"/>
        <v>0</v>
      </c>
      <c r="BW84" s="1176">
        <f t="shared" si="30"/>
        <v>0</v>
      </c>
      <c r="BX84" s="1176">
        <f t="shared" si="31"/>
        <v>0</v>
      </c>
      <c r="BY84" s="1176">
        <f t="shared" si="32"/>
        <v>0</v>
      </c>
      <c r="BZ84" s="1176">
        <f t="shared" si="33"/>
        <v>0</v>
      </c>
      <c r="CA84" s="1176">
        <f t="shared" si="34"/>
        <v>0</v>
      </c>
      <c r="CB84" s="1176">
        <f t="shared" si="35"/>
        <v>0</v>
      </c>
      <c r="CC84" s="1176">
        <f t="shared" si="36"/>
        <v>0</v>
      </c>
      <c r="CD84" s="1176">
        <f t="shared" si="37"/>
        <v>0</v>
      </c>
      <c r="CE84" s="1176">
        <f t="shared" si="38"/>
        <v>0</v>
      </c>
      <c r="CF84" s="1176">
        <f t="shared" si="39"/>
        <v>0</v>
      </c>
      <c r="CG84" s="1176">
        <f t="shared" si="40"/>
        <v>0</v>
      </c>
    </row>
    <row r="85" spans="1:85" ht="26" customHeight="1">
      <c r="A85" s="261">
        <v>65</v>
      </c>
      <c r="B85" s="922"/>
      <c r="C85" s="922"/>
      <c r="D85" s="923"/>
      <c r="E85" s="924"/>
      <c r="F85" s="924"/>
      <c r="G85" s="924"/>
      <c r="H85" s="166" t="str">
        <f t="shared" si="57"/>
        <v/>
      </c>
      <c r="I85" s="166" t="str">
        <f t="shared" ref="I85:I116" si="73">IF(H85="","",ROUND(H85/$P$4,2))</f>
        <v/>
      </c>
      <c r="J85" s="927"/>
      <c r="K85" s="927"/>
      <c r="L85" s="927"/>
      <c r="M85" s="927"/>
      <c r="N85" s="927"/>
      <c r="O85" s="927"/>
      <c r="P85" s="928"/>
      <c r="Q85" s="928"/>
      <c r="R85" s="928"/>
      <c r="S85" s="928"/>
      <c r="T85" s="928"/>
      <c r="U85" s="928"/>
      <c r="V85" s="1565"/>
      <c r="W85" s="1566"/>
      <c r="X85" s="144"/>
      <c r="Y85" s="144"/>
      <c r="Z85" s="144"/>
      <c r="AA85" s="144"/>
      <c r="AB85" s="144"/>
      <c r="AC85" s="133"/>
      <c r="AD85" s="133"/>
      <c r="AE85" s="135"/>
      <c r="AF85" s="1166"/>
      <c r="AG85" s="135"/>
      <c r="AH85" s="136"/>
      <c r="AI85" s="136"/>
      <c r="AJ85" s="136"/>
      <c r="AK85" s="133"/>
      <c r="AL85" s="133"/>
      <c r="AM85" s="133"/>
      <c r="AN85" s="133"/>
      <c r="AO85" s="133"/>
      <c r="AP85" s="133"/>
      <c r="AQ85" s="133"/>
      <c r="AR85" s="133"/>
      <c r="AS85" s="133"/>
      <c r="AT85" s="133"/>
      <c r="AU85" s="133"/>
      <c r="AV85" s="133"/>
      <c r="AW85" s="133"/>
      <c r="AX85" s="133"/>
      <c r="AY85" s="133"/>
      <c r="AZ85" s="133"/>
      <c r="BA85" s="133"/>
      <c r="BB85" s="133"/>
      <c r="BD85" s="133">
        <f t="shared" si="59"/>
        <v>0</v>
      </c>
      <c r="BE85" s="428" t="s">
        <v>1238</v>
      </c>
      <c r="BF85" s="166" t="str">
        <f t="shared" si="60"/>
        <v/>
      </c>
      <c r="BG85" s="166">
        <f t="shared" ref="BG85:BG139" si="74">IFERROR(IF(BF85&lt;1,BF85,ROUNDDOWN(BF85,0)),0)</f>
        <v>0</v>
      </c>
      <c r="BH85" s="1165" t="str">
        <f t="shared" si="61"/>
        <v xml:space="preserve"> </v>
      </c>
      <c r="BI85" s="1165" t="str">
        <f t="shared" si="62"/>
        <v xml:space="preserve"> </v>
      </c>
      <c r="BJ85" s="1165" t="str">
        <f t="shared" si="63"/>
        <v xml:space="preserve"> </v>
      </c>
      <c r="BK85" s="1165" t="str">
        <f t="shared" si="64"/>
        <v xml:space="preserve"> </v>
      </c>
      <c r="BL85" s="1165" t="str">
        <f t="shared" si="65"/>
        <v xml:space="preserve"> </v>
      </c>
      <c r="BM85" s="1165" t="str">
        <f t="shared" si="66"/>
        <v xml:space="preserve"> </v>
      </c>
      <c r="BN85" s="1165" t="str">
        <f t="shared" si="67"/>
        <v xml:space="preserve"> </v>
      </c>
      <c r="BO85" s="1165" t="str">
        <f t="shared" si="68"/>
        <v xml:space="preserve"> </v>
      </c>
      <c r="BP85" s="1165" t="str">
        <f t="shared" si="69"/>
        <v xml:space="preserve"> </v>
      </c>
      <c r="BQ85" s="1165" t="str">
        <f t="shared" si="70"/>
        <v xml:space="preserve"> </v>
      </c>
      <c r="BR85" s="1165" t="str">
        <f t="shared" si="71"/>
        <v xml:space="preserve"> </v>
      </c>
      <c r="BS85" s="1165" t="str">
        <f t="shared" si="72"/>
        <v xml:space="preserve"> </v>
      </c>
    </row>
    <row r="86" spans="1:85" ht="26" customHeight="1">
      <c r="A86" s="215">
        <v>66</v>
      </c>
      <c r="B86" s="922"/>
      <c r="C86" s="924"/>
      <c r="D86" s="923"/>
      <c r="E86" s="924"/>
      <c r="F86" s="924"/>
      <c r="G86" s="924"/>
      <c r="H86" s="166" t="str">
        <f t="shared" ref="H86:H140" si="75">IF(G86=0,"",F86*G86)</f>
        <v/>
      </c>
      <c r="I86" s="166" t="str">
        <f t="shared" si="73"/>
        <v/>
      </c>
      <c r="J86" s="927"/>
      <c r="K86" s="927"/>
      <c r="L86" s="927"/>
      <c r="M86" s="927"/>
      <c r="N86" s="927"/>
      <c r="O86" s="927"/>
      <c r="P86" s="928"/>
      <c r="Q86" s="928"/>
      <c r="R86" s="928"/>
      <c r="S86" s="928"/>
      <c r="T86" s="928"/>
      <c r="U86" s="928"/>
      <c r="V86" s="1565"/>
      <c r="W86" s="1566"/>
      <c r="X86" s="144"/>
      <c r="Y86" s="144"/>
      <c r="Z86" s="144"/>
      <c r="AA86" s="144"/>
      <c r="AB86" s="144"/>
      <c r="AC86" s="133"/>
      <c r="AD86" s="133"/>
      <c r="AE86" s="135"/>
      <c r="AF86" s="1166"/>
      <c r="AG86" s="135"/>
      <c r="AH86" s="136"/>
      <c r="AI86" s="136"/>
      <c r="AJ86" s="136"/>
      <c r="AK86" s="133"/>
      <c r="AL86" s="133"/>
      <c r="AM86" s="133"/>
      <c r="AN86" s="133"/>
      <c r="AO86" s="133"/>
      <c r="AP86" s="133"/>
      <c r="AQ86" s="133"/>
      <c r="AR86" s="133"/>
      <c r="AS86" s="133"/>
      <c r="AT86" s="133"/>
      <c r="AU86" s="133"/>
      <c r="AV86" s="133"/>
      <c r="AW86" s="133"/>
      <c r="AX86" s="133"/>
      <c r="AY86" s="133"/>
      <c r="AZ86" s="133"/>
      <c r="BA86" s="133"/>
      <c r="BB86" s="133"/>
      <c r="BD86" s="133">
        <f t="shared" si="59"/>
        <v>0</v>
      </c>
      <c r="BE86" s="428" t="s">
        <v>1239</v>
      </c>
      <c r="BF86" s="166" t="str">
        <f t="shared" si="60"/>
        <v/>
      </c>
      <c r="BG86" s="166">
        <f t="shared" si="74"/>
        <v>0</v>
      </c>
      <c r="BH86" s="1165" t="str">
        <f t="shared" si="61"/>
        <v xml:space="preserve"> </v>
      </c>
      <c r="BI86" s="1165" t="str">
        <f t="shared" si="62"/>
        <v xml:space="preserve"> </v>
      </c>
      <c r="BJ86" s="1165" t="str">
        <f t="shared" si="63"/>
        <v xml:space="preserve"> </v>
      </c>
      <c r="BK86" s="1165" t="str">
        <f t="shared" si="64"/>
        <v xml:space="preserve"> </v>
      </c>
      <c r="BL86" s="1165" t="str">
        <f t="shared" si="65"/>
        <v xml:space="preserve"> </v>
      </c>
      <c r="BM86" s="1165" t="str">
        <f t="shared" si="66"/>
        <v xml:space="preserve"> </v>
      </c>
      <c r="BN86" s="1165" t="str">
        <f t="shared" si="67"/>
        <v xml:space="preserve"> </v>
      </c>
      <c r="BO86" s="1165" t="str">
        <f t="shared" si="68"/>
        <v xml:space="preserve"> </v>
      </c>
      <c r="BP86" s="1165" t="str">
        <f t="shared" si="69"/>
        <v xml:space="preserve"> </v>
      </c>
      <c r="BQ86" s="1165" t="str">
        <f t="shared" si="70"/>
        <v xml:space="preserve"> </v>
      </c>
      <c r="BR86" s="1165" t="str">
        <f t="shared" si="71"/>
        <v xml:space="preserve"> </v>
      </c>
      <c r="BS86" s="1165" t="str">
        <f t="shared" si="72"/>
        <v xml:space="preserve"> </v>
      </c>
    </row>
    <row r="87" spans="1:85" ht="26" customHeight="1">
      <c r="A87" s="261">
        <v>67</v>
      </c>
      <c r="B87" s="922"/>
      <c r="C87" s="922"/>
      <c r="D87" s="923"/>
      <c r="E87" s="924"/>
      <c r="F87" s="924"/>
      <c r="G87" s="924"/>
      <c r="H87" s="166" t="str">
        <f t="shared" si="75"/>
        <v/>
      </c>
      <c r="I87" s="166" t="str">
        <f t="shared" si="73"/>
        <v/>
      </c>
      <c r="J87" s="927"/>
      <c r="K87" s="927"/>
      <c r="L87" s="927"/>
      <c r="M87" s="927"/>
      <c r="N87" s="927"/>
      <c r="O87" s="927"/>
      <c r="P87" s="928"/>
      <c r="Q87" s="928"/>
      <c r="R87" s="928"/>
      <c r="S87" s="928"/>
      <c r="T87" s="928"/>
      <c r="U87" s="928"/>
      <c r="V87" s="1565"/>
      <c r="W87" s="1566"/>
      <c r="X87" s="144"/>
      <c r="Y87" s="144"/>
      <c r="Z87" s="144"/>
      <c r="AA87" s="144"/>
      <c r="AB87" s="144"/>
      <c r="AC87" s="133"/>
      <c r="AD87" s="133"/>
      <c r="AE87" s="135"/>
      <c r="AF87" s="1166"/>
      <c r="AG87" s="135"/>
      <c r="AH87" s="136"/>
      <c r="AI87" s="136"/>
      <c r="AJ87" s="136"/>
      <c r="AK87" s="133"/>
      <c r="AL87" s="133"/>
      <c r="AM87" s="133"/>
      <c r="AN87" s="133"/>
      <c r="AO87" s="133"/>
      <c r="AP87" s="133"/>
      <c r="AQ87" s="133"/>
      <c r="AR87" s="133"/>
      <c r="AS87" s="133"/>
      <c r="AT87" s="133"/>
      <c r="AU87" s="133"/>
      <c r="AV87" s="133"/>
      <c r="AW87" s="133"/>
      <c r="AX87" s="133"/>
      <c r="AY87" s="133"/>
      <c r="AZ87" s="133"/>
      <c r="BA87" s="133"/>
      <c r="BB87" s="133"/>
      <c r="BD87" s="133">
        <f t="shared" si="59"/>
        <v>0</v>
      </c>
      <c r="BE87" s="428" t="s">
        <v>1240</v>
      </c>
      <c r="BF87" s="166" t="str">
        <f t="shared" si="60"/>
        <v/>
      </c>
      <c r="BG87" s="166">
        <f t="shared" si="74"/>
        <v>0</v>
      </c>
      <c r="BH87" s="1165" t="str">
        <f t="shared" si="61"/>
        <v xml:space="preserve"> </v>
      </c>
      <c r="BI87" s="1165" t="str">
        <f t="shared" si="62"/>
        <v xml:space="preserve"> </v>
      </c>
      <c r="BJ87" s="1165" t="str">
        <f t="shared" si="63"/>
        <v xml:space="preserve"> </v>
      </c>
      <c r="BK87" s="1165" t="str">
        <f t="shared" si="64"/>
        <v xml:space="preserve"> </v>
      </c>
      <c r="BL87" s="1165" t="str">
        <f t="shared" si="65"/>
        <v xml:space="preserve"> </v>
      </c>
      <c r="BM87" s="1165" t="str">
        <f t="shared" si="66"/>
        <v xml:space="preserve"> </v>
      </c>
      <c r="BN87" s="1165" t="str">
        <f t="shared" si="67"/>
        <v xml:space="preserve"> </v>
      </c>
      <c r="BO87" s="1165" t="str">
        <f t="shared" si="68"/>
        <v xml:space="preserve"> </v>
      </c>
      <c r="BP87" s="1165" t="str">
        <f t="shared" si="69"/>
        <v xml:space="preserve"> </v>
      </c>
      <c r="BQ87" s="1165" t="str">
        <f t="shared" si="70"/>
        <v xml:space="preserve"> </v>
      </c>
      <c r="BR87" s="1165" t="str">
        <f t="shared" si="71"/>
        <v xml:space="preserve"> </v>
      </c>
      <c r="BS87" s="1165" t="str">
        <f t="shared" si="72"/>
        <v xml:space="preserve"> </v>
      </c>
    </row>
    <row r="88" spans="1:85" ht="26" customHeight="1">
      <c r="A88" s="215">
        <v>68</v>
      </c>
      <c r="B88" s="922"/>
      <c r="C88" s="922"/>
      <c r="D88" s="923"/>
      <c r="E88" s="924"/>
      <c r="F88" s="924"/>
      <c r="G88" s="924"/>
      <c r="H88" s="166" t="str">
        <f t="shared" si="75"/>
        <v/>
      </c>
      <c r="I88" s="166" t="str">
        <f t="shared" si="73"/>
        <v/>
      </c>
      <c r="J88" s="927"/>
      <c r="K88" s="927"/>
      <c r="L88" s="927"/>
      <c r="M88" s="927"/>
      <c r="N88" s="927"/>
      <c r="O88" s="927"/>
      <c r="P88" s="928"/>
      <c r="Q88" s="928"/>
      <c r="R88" s="928"/>
      <c r="S88" s="928"/>
      <c r="T88" s="928"/>
      <c r="U88" s="928"/>
      <c r="V88" s="1565"/>
      <c r="W88" s="1566"/>
      <c r="X88" s="144"/>
      <c r="Y88" s="144"/>
      <c r="Z88" s="144"/>
      <c r="AA88" s="144"/>
      <c r="AB88" s="144"/>
      <c r="AC88" s="133"/>
      <c r="AD88" s="133"/>
      <c r="AE88" s="135"/>
      <c r="AF88" s="1166"/>
      <c r="AG88" s="135"/>
      <c r="AH88" s="136"/>
      <c r="AI88" s="136"/>
      <c r="AJ88" s="136"/>
      <c r="AK88" s="133"/>
      <c r="AL88" s="133"/>
      <c r="AM88" s="133"/>
      <c r="AN88" s="133"/>
      <c r="AO88" s="133"/>
      <c r="AP88" s="133"/>
      <c r="AQ88" s="133"/>
      <c r="AR88" s="133"/>
      <c r="AS88" s="133"/>
      <c r="AT88" s="133"/>
      <c r="AU88" s="133"/>
      <c r="AV88" s="133"/>
      <c r="AW88" s="133"/>
      <c r="AX88" s="133"/>
      <c r="AY88" s="133"/>
      <c r="AZ88" s="133"/>
      <c r="BA88" s="133"/>
      <c r="BB88" s="133"/>
      <c r="BD88" s="133">
        <f t="shared" si="59"/>
        <v>0</v>
      </c>
      <c r="BE88" s="428" t="s">
        <v>1241</v>
      </c>
      <c r="BF88" s="166" t="str">
        <f t="shared" si="60"/>
        <v/>
      </c>
      <c r="BG88" s="166">
        <f t="shared" si="74"/>
        <v>0</v>
      </c>
      <c r="BH88" s="1165" t="str">
        <f t="shared" si="61"/>
        <v xml:space="preserve"> </v>
      </c>
      <c r="BI88" s="1165" t="str">
        <f t="shared" si="62"/>
        <v xml:space="preserve"> </v>
      </c>
      <c r="BJ88" s="1165" t="str">
        <f t="shared" si="63"/>
        <v xml:space="preserve"> </v>
      </c>
      <c r="BK88" s="1165" t="str">
        <f t="shared" si="64"/>
        <v xml:space="preserve"> </v>
      </c>
      <c r="BL88" s="1165" t="str">
        <f t="shared" si="65"/>
        <v xml:space="preserve"> </v>
      </c>
      <c r="BM88" s="1165" t="str">
        <f t="shared" si="66"/>
        <v xml:space="preserve"> </v>
      </c>
      <c r="BN88" s="1165" t="str">
        <f t="shared" si="67"/>
        <v xml:space="preserve"> </v>
      </c>
      <c r="BO88" s="1165" t="str">
        <f t="shared" si="68"/>
        <v xml:space="preserve"> </v>
      </c>
      <c r="BP88" s="1165" t="str">
        <f t="shared" si="69"/>
        <v xml:space="preserve"> </v>
      </c>
      <c r="BQ88" s="1165" t="str">
        <f t="shared" si="70"/>
        <v xml:space="preserve"> </v>
      </c>
      <c r="BR88" s="1165" t="str">
        <f t="shared" si="71"/>
        <v xml:space="preserve"> </v>
      </c>
      <c r="BS88" s="1165" t="str">
        <f t="shared" si="72"/>
        <v xml:space="preserve"> </v>
      </c>
    </row>
    <row r="89" spans="1:85" ht="26" customHeight="1">
      <c r="A89" s="261">
        <v>69</v>
      </c>
      <c r="B89" s="922"/>
      <c r="C89" s="924"/>
      <c r="D89" s="923"/>
      <c r="E89" s="924"/>
      <c r="F89" s="924"/>
      <c r="G89" s="924"/>
      <c r="H89" s="166" t="str">
        <f t="shared" si="75"/>
        <v/>
      </c>
      <c r="I89" s="166" t="str">
        <f t="shared" si="73"/>
        <v/>
      </c>
      <c r="J89" s="927"/>
      <c r="K89" s="927"/>
      <c r="L89" s="927"/>
      <c r="M89" s="927"/>
      <c r="N89" s="927"/>
      <c r="O89" s="927"/>
      <c r="P89" s="928"/>
      <c r="Q89" s="928"/>
      <c r="R89" s="928"/>
      <c r="S89" s="928"/>
      <c r="T89" s="928"/>
      <c r="U89" s="928"/>
      <c r="V89" s="1565"/>
      <c r="W89" s="1566"/>
      <c r="X89" s="144"/>
      <c r="Y89" s="144"/>
      <c r="Z89" s="144"/>
      <c r="AA89" s="144"/>
      <c r="AB89" s="144"/>
      <c r="AC89" s="133"/>
      <c r="AD89" s="133"/>
      <c r="AE89" s="135"/>
      <c r="AF89" s="1166"/>
      <c r="AG89" s="135"/>
      <c r="AH89" s="136"/>
      <c r="AI89" s="136"/>
      <c r="AJ89" s="136"/>
      <c r="AK89" s="133"/>
      <c r="AL89" s="133"/>
      <c r="AM89" s="133"/>
      <c r="AN89" s="133"/>
      <c r="AO89" s="133"/>
      <c r="AP89" s="133"/>
      <c r="AQ89" s="133"/>
      <c r="AR89" s="133"/>
      <c r="AS89" s="133"/>
      <c r="AT89" s="133"/>
      <c r="AU89" s="133"/>
      <c r="AV89" s="133"/>
      <c r="AW89" s="133"/>
      <c r="AX89" s="133"/>
      <c r="AY89" s="133"/>
      <c r="AZ89" s="133"/>
      <c r="BA89" s="133"/>
      <c r="BB89" s="133"/>
      <c r="BD89" s="133">
        <f t="shared" si="59"/>
        <v>0</v>
      </c>
      <c r="BE89" s="428" t="s">
        <v>1242</v>
      </c>
      <c r="BF89" s="166" t="str">
        <f t="shared" si="60"/>
        <v/>
      </c>
      <c r="BG89" s="166">
        <f t="shared" si="74"/>
        <v>0</v>
      </c>
      <c r="BH89" s="1165" t="str">
        <f t="shared" si="61"/>
        <v xml:space="preserve"> </v>
      </c>
      <c r="BI89" s="1165" t="str">
        <f t="shared" si="62"/>
        <v xml:space="preserve"> </v>
      </c>
      <c r="BJ89" s="1165" t="str">
        <f t="shared" si="63"/>
        <v xml:space="preserve"> </v>
      </c>
      <c r="BK89" s="1165" t="str">
        <f t="shared" si="64"/>
        <v xml:space="preserve"> </v>
      </c>
      <c r="BL89" s="1165" t="str">
        <f t="shared" si="65"/>
        <v xml:space="preserve"> </v>
      </c>
      <c r="BM89" s="1165" t="str">
        <f t="shared" si="66"/>
        <v xml:space="preserve"> </v>
      </c>
      <c r="BN89" s="1165" t="str">
        <f t="shared" si="67"/>
        <v xml:space="preserve"> </v>
      </c>
      <c r="BO89" s="1165" t="str">
        <f t="shared" si="68"/>
        <v xml:space="preserve"> </v>
      </c>
      <c r="BP89" s="1165" t="str">
        <f t="shared" si="69"/>
        <v xml:space="preserve"> </v>
      </c>
      <c r="BQ89" s="1165" t="str">
        <f t="shared" si="70"/>
        <v xml:space="preserve"> </v>
      </c>
      <c r="BR89" s="1165" t="str">
        <f t="shared" si="71"/>
        <v xml:space="preserve"> </v>
      </c>
      <c r="BS89" s="1165" t="str">
        <f t="shared" si="72"/>
        <v xml:space="preserve"> </v>
      </c>
    </row>
    <row r="90" spans="1:85" ht="26" customHeight="1">
      <c r="A90" s="215">
        <v>70</v>
      </c>
      <c r="B90" s="922"/>
      <c r="C90" s="924"/>
      <c r="D90" s="923"/>
      <c r="E90" s="924"/>
      <c r="F90" s="924"/>
      <c r="G90" s="924"/>
      <c r="H90" s="166" t="str">
        <f t="shared" si="75"/>
        <v/>
      </c>
      <c r="I90" s="166" t="str">
        <f t="shared" si="73"/>
        <v/>
      </c>
      <c r="J90" s="927"/>
      <c r="K90" s="927"/>
      <c r="L90" s="927"/>
      <c r="M90" s="927"/>
      <c r="N90" s="927"/>
      <c r="O90" s="927"/>
      <c r="P90" s="928"/>
      <c r="Q90" s="928"/>
      <c r="R90" s="928"/>
      <c r="S90" s="928"/>
      <c r="T90" s="928"/>
      <c r="U90" s="928"/>
      <c r="V90" s="1564"/>
      <c r="W90" s="1564"/>
      <c r="X90" s="144"/>
      <c r="Y90" s="144"/>
      <c r="Z90" s="144"/>
      <c r="AA90" s="144"/>
      <c r="AB90" s="212"/>
      <c r="AC90" s="133"/>
      <c r="AD90" s="133"/>
      <c r="AE90" s="135"/>
      <c r="AF90" s="1166"/>
      <c r="AG90" s="135"/>
      <c r="AH90" s="136"/>
      <c r="AI90" s="136"/>
      <c r="AJ90" s="136"/>
      <c r="AK90" s="133"/>
      <c r="AL90" s="133"/>
      <c r="AM90" s="133"/>
      <c r="AN90" s="133"/>
      <c r="AO90" s="133"/>
      <c r="AP90" s="133"/>
      <c r="AQ90" s="133"/>
      <c r="AR90" s="133"/>
      <c r="AS90" s="133"/>
      <c r="AT90" s="133"/>
      <c r="AU90" s="133"/>
      <c r="AV90" s="133"/>
      <c r="AW90" s="133"/>
      <c r="AX90" s="133"/>
      <c r="AY90" s="133"/>
      <c r="AZ90" s="133"/>
      <c r="BA90" s="133"/>
      <c r="BB90" s="133"/>
      <c r="BD90" s="133">
        <f t="shared" si="59"/>
        <v>0</v>
      </c>
      <c r="BE90" s="428" t="s">
        <v>1243</v>
      </c>
      <c r="BF90" s="166" t="str">
        <f t="shared" si="60"/>
        <v/>
      </c>
      <c r="BG90" s="166">
        <f t="shared" si="74"/>
        <v>0</v>
      </c>
      <c r="BH90" s="1165" t="str">
        <f t="shared" si="61"/>
        <v xml:space="preserve"> </v>
      </c>
      <c r="BI90" s="1165" t="str">
        <f t="shared" si="62"/>
        <v xml:space="preserve"> </v>
      </c>
      <c r="BJ90" s="1165" t="str">
        <f t="shared" si="63"/>
        <v xml:space="preserve"> </v>
      </c>
      <c r="BK90" s="1165" t="str">
        <f t="shared" si="64"/>
        <v xml:space="preserve"> </v>
      </c>
      <c r="BL90" s="1165" t="str">
        <f t="shared" si="65"/>
        <v xml:space="preserve"> </v>
      </c>
      <c r="BM90" s="1165" t="str">
        <f t="shared" si="66"/>
        <v xml:space="preserve"> </v>
      </c>
      <c r="BN90" s="1165" t="str">
        <f t="shared" si="67"/>
        <v xml:space="preserve"> </v>
      </c>
      <c r="BO90" s="1165" t="str">
        <f t="shared" si="68"/>
        <v xml:space="preserve"> </v>
      </c>
      <c r="BP90" s="1165" t="str">
        <f t="shared" si="69"/>
        <v xml:space="preserve"> </v>
      </c>
      <c r="BQ90" s="1165" t="str">
        <f t="shared" si="70"/>
        <v xml:space="preserve"> </v>
      </c>
      <c r="BR90" s="1165" t="str">
        <f t="shared" si="71"/>
        <v xml:space="preserve"> </v>
      </c>
      <c r="BS90" s="1165" t="str">
        <f t="shared" si="72"/>
        <v xml:space="preserve"> </v>
      </c>
    </row>
    <row r="91" spans="1:85" ht="26" customHeight="1">
      <c r="A91" s="261">
        <v>71</v>
      </c>
      <c r="B91" s="922"/>
      <c r="C91" s="924"/>
      <c r="D91" s="923"/>
      <c r="E91" s="924"/>
      <c r="F91" s="924"/>
      <c r="G91" s="924"/>
      <c r="H91" s="166" t="str">
        <f t="shared" si="75"/>
        <v/>
      </c>
      <c r="I91" s="166" t="str">
        <f t="shared" si="73"/>
        <v/>
      </c>
      <c r="J91" s="926"/>
      <c r="K91" s="926"/>
      <c r="L91" s="926"/>
      <c r="M91" s="926"/>
      <c r="N91" s="926"/>
      <c r="O91" s="926"/>
      <c r="P91" s="928"/>
      <c r="Q91" s="928"/>
      <c r="R91" s="928"/>
      <c r="S91" s="928"/>
      <c r="T91" s="928"/>
      <c r="U91" s="928"/>
      <c r="V91" s="1564"/>
      <c r="W91" s="1564"/>
      <c r="X91" s="144"/>
      <c r="Y91" s="144"/>
      <c r="Z91" s="144"/>
      <c r="AA91" s="144"/>
      <c r="AB91" s="212"/>
      <c r="AC91" s="133"/>
      <c r="AD91" s="133"/>
      <c r="AE91" s="135"/>
      <c r="AF91" s="1166"/>
      <c r="AG91" s="135"/>
      <c r="AH91" s="136"/>
      <c r="AI91" s="136"/>
      <c r="AJ91" s="136"/>
      <c r="AK91" s="133"/>
      <c r="AL91" s="133"/>
      <c r="AM91" s="133"/>
      <c r="AN91" s="133"/>
      <c r="AO91" s="133"/>
      <c r="AP91" s="133"/>
      <c r="AQ91" s="133"/>
      <c r="AR91" s="133"/>
      <c r="AS91" s="133"/>
      <c r="AT91" s="133"/>
      <c r="AU91" s="133"/>
      <c r="AV91" s="133"/>
      <c r="AW91" s="133"/>
      <c r="AX91" s="133"/>
      <c r="AY91" s="133"/>
      <c r="AZ91" s="133"/>
      <c r="BA91" s="133"/>
      <c r="BB91" s="133"/>
      <c r="BD91" s="133">
        <f t="shared" si="59"/>
        <v>0</v>
      </c>
      <c r="BE91" s="428" t="s">
        <v>1244</v>
      </c>
      <c r="BF91" s="166" t="str">
        <f t="shared" si="60"/>
        <v/>
      </c>
      <c r="BG91" s="166">
        <f t="shared" si="74"/>
        <v>0</v>
      </c>
      <c r="BH91" s="1165" t="str">
        <f t="shared" si="61"/>
        <v xml:space="preserve"> </v>
      </c>
      <c r="BI91" s="1165" t="str">
        <f t="shared" si="62"/>
        <v xml:space="preserve"> </v>
      </c>
      <c r="BJ91" s="1165" t="str">
        <f t="shared" si="63"/>
        <v xml:space="preserve"> </v>
      </c>
      <c r="BK91" s="1165" t="str">
        <f t="shared" si="64"/>
        <v xml:space="preserve"> </v>
      </c>
      <c r="BL91" s="1165" t="str">
        <f t="shared" si="65"/>
        <v xml:space="preserve"> </v>
      </c>
      <c r="BM91" s="1165" t="str">
        <f t="shared" si="66"/>
        <v xml:space="preserve"> </v>
      </c>
      <c r="BN91" s="1165" t="str">
        <f t="shared" si="67"/>
        <v xml:space="preserve"> </v>
      </c>
      <c r="BO91" s="1165" t="str">
        <f t="shared" si="68"/>
        <v xml:space="preserve"> </v>
      </c>
      <c r="BP91" s="1165" t="str">
        <f t="shared" si="69"/>
        <v xml:space="preserve"> </v>
      </c>
      <c r="BQ91" s="1165" t="str">
        <f t="shared" si="70"/>
        <v xml:space="preserve"> </v>
      </c>
      <c r="BR91" s="1165" t="str">
        <f t="shared" si="71"/>
        <v xml:space="preserve"> </v>
      </c>
      <c r="BS91" s="1165" t="str">
        <f t="shared" si="72"/>
        <v xml:space="preserve"> </v>
      </c>
    </row>
    <row r="92" spans="1:85" ht="26" customHeight="1">
      <c r="A92" s="215">
        <v>72</v>
      </c>
      <c r="B92" s="922"/>
      <c r="C92" s="924"/>
      <c r="D92" s="923"/>
      <c r="E92" s="924"/>
      <c r="F92" s="924"/>
      <c r="G92" s="924"/>
      <c r="H92" s="166" t="str">
        <f t="shared" si="75"/>
        <v/>
      </c>
      <c r="I92" s="166" t="str">
        <f t="shared" si="73"/>
        <v/>
      </c>
      <c r="J92" s="927"/>
      <c r="K92" s="927"/>
      <c r="L92" s="927"/>
      <c r="M92" s="927"/>
      <c r="N92" s="927"/>
      <c r="O92" s="927"/>
      <c r="P92" s="928"/>
      <c r="Q92" s="928"/>
      <c r="R92" s="928"/>
      <c r="S92" s="928"/>
      <c r="T92" s="928"/>
      <c r="U92" s="928"/>
      <c r="V92" s="1564"/>
      <c r="W92" s="1564"/>
      <c r="X92" s="144"/>
      <c r="Y92" s="144"/>
      <c r="Z92" s="144"/>
      <c r="AA92" s="144"/>
      <c r="AB92" s="212"/>
      <c r="AC92" s="133"/>
      <c r="AD92" s="133"/>
      <c r="AE92" s="135"/>
      <c r="AF92" s="1166"/>
      <c r="AG92" s="135"/>
      <c r="AH92" s="136"/>
      <c r="AI92" s="136"/>
      <c r="AJ92" s="136"/>
      <c r="AK92" s="133"/>
      <c r="AL92" s="133"/>
      <c r="AM92" s="133"/>
      <c r="AN92" s="133"/>
      <c r="AO92" s="133"/>
      <c r="AP92" s="133"/>
      <c r="AQ92" s="133"/>
      <c r="AR92" s="133"/>
      <c r="AS92" s="133"/>
      <c r="AT92" s="133"/>
      <c r="AU92" s="133"/>
      <c r="AV92" s="133"/>
      <c r="AW92" s="133"/>
      <c r="AX92" s="133"/>
      <c r="AY92" s="133"/>
      <c r="AZ92" s="133"/>
      <c r="BA92" s="133"/>
      <c r="BB92" s="133"/>
      <c r="BD92" s="133">
        <f t="shared" si="59"/>
        <v>0</v>
      </c>
      <c r="BE92" s="428" t="s">
        <v>1245</v>
      </c>
      <c r="BF92" s="166" t="str">
        <f t="shared" si="60"/>
        <v/>
      </c>
      <c r="BG92" s="166">
        <f t="shared" si="74"/>
        <v>0</v>
      </c>
      <c r="BH92" s="1165" t="str">
        <f t="shared" si="61"/>
        <v xml:space="preserve"> </v>
      </c>
      <c r="BI92" s="1165" t="str">
        <f t="shared" si="62"/>
        <v xml:space="preserve"> </v>
      </c>
      <c r="BJ92" s="1165" t="str">
        <f t="shared" si="63"/>
        <v xml:space="preserve"> </v>
      </c>
      <c r="BK92" s="1165" t="str">
        <f t="shared" si="64"/>
        <v xml:space="preserve"> </v>
      </c>
      <c r="BL92" s="1165" t="str">
        <f t="shared" si="65"/>
        <v xml:space="preserve"> </v>
      </c>
      <c r="BM92" s="1165" t="str">
        <f t="shared" si="66"/>
        <v xml:space="preserve"> </v>
      </c>
      <c r="BN92" s="1165" t="str">
        <f t="shared" si="67"/>
        <v xml:space="preserve"> </v>
      </c>
      <c r="BO92" s="1165" t="str">
        <f t="shared" si="68"/>
        <v xml:space="preserve"> </v>
      </c>
      <c r="BP92" s="1165" t="str">
        <f t="shared" si="69"/>
        <v xml:space="preserve"> </v>
      </c>
      <c r="BQ92" s="1165" t="str">
        <f t="shared" si="70"/>
        <v xml:space="preserve"> </v>
      </c>
      <c r="BR92" s="1165" t="str">
        <f t="shared" si="71"/>
        <v xml:space="preserve"> </v>
      </c>
      <c r="BS92" s="1165" t="str">
        <f t="shared" si="72"/>
        <v xml:space="preserve"> </v>
      </c>
    </row>
    <row r="93" spans="1:85" ht="26" customHeight="1">
      <c r="A93" s="261">
        <v>73</v>
      </c>
      <c r="B93" s="922"/>
      <c r="C93" s="924"/>
      <c r="D93" s="923"/>
      <c r="E93" s="924"/>
      <c r="F93" s="924"/>
      <c r="G93" s="924"/>
      <c r="H93" s="166" t="str">
        <f t="shared" si="75"/>
        <v/>
      </c>
      <c r="I93" s="166" t="str">
        <f t="shared" si="73"/>
        <v/>
      </c>
      <c r="J93" s="927"/>
      <c r="K93" s="927"/>
      <c r="L93" s="927"/>
      <c r="M93" s="927"/>
      <c r="N93" s="927"/>
      <c r="O93" s="927"/>
      <c r="P93" s="928"/>
      <c r="Q93" s="928"/>
      <c r="R93" s="928"/>
      <c r="S93" s="928"/>
      <c r="T93" s="928"/>
      <c r="U93" s="928"/>
      <c r="V93" s="1564"/>
      <c r="W93" s="1564"/>
      <c r="X93" s="212"/>
      <c r="Y93" s="212"/>
      <c r="Z93" s="212"/>
      <c r="AA93" s="212"/>
      <c r="AB93" s="212"/>
      <c r="AC93" s="133"/>
      <c r="AD93" s="133"/>
      <c r="AE93" s="135"/>
      <c r="AF93" s="1166"/>
      <c r="AG93" s="135"/>
      <c r="AH93" s="136"/>
      <c r="AI93" s="136"/>
      <c r="AJ93" s="136"/>
      <c r="AK93" s="133"/>
      <c r="AL93" s="133"/>
      <c r="AM93" s="133"/>
      <c r="AN93" s="133"/>
      <c r="AO93" s="133"/>
      <c r="AP93" s="133"/>
      <c r="AQ93" s="133"/>
      <c r="AR93" s="133"/>
      <c r="AS93" s="133"/>
      <c r="AT93" s="133"/>
      <c r="AU93" s="133"/>
      <c r="AV93" s="133"/>
      <c r="AW93" s="133"/>
      <c r="AX93" s="133"/>
      <c r="AY93" s="133"/>
      <c r="AZ93" s="133"/>
      <c r="BA93" s="133"/>
      <c r="BB93" s="133"/>
      <c r="BD93" s="133">
        <f t="shared" si="59"/>
        <v>0</v>
      </c>
      <c r="BE93" s="428" t="s">
        <v>1246</v>
      </c>
      <c r="BF93" s="166" t="str">
        <f t="shared" si="60"/>
        <v/>
      </c>
      <c r="BG93" s="166">
        <f t="shared" si="74"/>
        <v>0</v>
      </c>
      <c r="BH93" s="1165" t="str">
        <f t="shared" si="61"/>
        <v xml:space="preserve"> </v>
      </c>
      <c r="BI93" s="1165" t="str">
        <f t="shared" si="62"/>
        <v xml:space="preserve"> </v>
      </c>
      <c r="BJ93" s="1165" t="str">
        <f t="shared" si="63"/>
        <v xml:space="preserve"> </v>
      </c>
      <c r="BK93" s="1165" t="str">
        <f t="shared" si="64"/>
        <v xml:space="preserve"> </v>
      </c>
      <c r="BL93" s="1165" t="str">
        <f t="shared" si="65"/>
        <v xml:space="preserve"> </v>
      </c>
      <c r="BM93" s="1165" t="str">
        <f t="shared" si="66"/>
        <v xml:space="preserve"> </v>
      </c>
      <c r="BN93" s="1165" t="str">
        <f t="shared" si="67"/>
        <v xml:space="preserve"> </v>
      </c>
      <c r="BO93" s="1165" t="str">
        <f t="shared" si="68"/>
        <v xml:space="preserve"> </v>
      </c>
      <c r="BP93" s="1165" t="str">
        <f t="shared" si="69"/>
        <v xml:space="preserve"> </v>
      </c>
      <c r="BQ93" s="1165" t="str">
        <f t="shared" si="70"/>
        <v xml:space="preserve"> </v>
      </c>
      <c r="BR93" s="1165" t="str">
        <f t="shared" si="71"/>
        <v xml:space="preserve"> </v>
      </c>
      <c r="BS93" s="1165" t="str">
        <f t="shared" si="72"/>
        <v xml:space="preserve"> </v>
      </c>
    </row>
    <row r="94" spans="1:85" ht="26" customHeight="1">
      <c r="A94" s="215">
        <v>74</v>
      </c>
      <c r="B94" s="922"/>
      <c r="C94" s="922"/>
      <c r="D94" s="923"/>
      <c r="E94" s="924"/>
      <c r="F94" s="924"/>
      <c r="G94" s="924"/>
      <c r="H94" s="166" t="str">
        <f t="shared" si="75"/>
        <v/>
      </c>
      <c r="I94" s="166" t="str">
        <f t="shared" si="73"/>
        <v/>
      </c>
      <c r="J94" s="927"/>
      <c r="K94" s="927"/>
      <c r="L94" s="927"/>
      <c r="M94" s="927"/>
      <c r="N94" s="927"/>
      <c r="O94" s="927"/>
      <c r="P94" s="928"/>
      <c r="Q94" s="928"/>
      <c r="R94" s="928"/>
      <c r="S94" s="928"/>
      <c r="T94" s="928"/>
      <c r="U94" s="928"/>
      <c r="V94" s="1564"/>
      <c r="W94" s="1564"/>
      <c r="X94" s="212"/>
      <c r="Y94" s="212"/>
      <c r="Z94" s="212"/>
      <c r="AA94" s="212"/>
      <c r="AB94" s="212"/>
      <c r="AC94" s="133"/>
      <c r="AD94" s="133"/>
      <c r="AE94" s="135"/>
      <c r="AF94" s="1166"/>
      <c r="AG94" s="135"/>
      <c r="AH94" s="136"/>
      <c r="AI94" s="136"/>
      <c r="AJ94" s="136"/>
      <c r="AK94" s="133"/>
      <c r="AL94" s="133"/>
      <c r="AM94" s="133"/>
      <c r="AN94" s="133"/>
      <c r="AO94" s="133"/>
      <c r="AP94" s="133"/>
      <c r="AQ94" s="133"/>
      <c r="AR94" s="133"/>
      <c r="AS94" s="133"/>
      <c r="AT94" s="133"/>
      <c r="AU94" s="133"/>
      <c r="AV94" s="133"/>
      <c r="AW94" s="133"/>
      <c r="AX94" s="133"/>
      <c r="AY94" s="133"/>
      <c r="AZ94" s="133"/>
      <c r="BA94" s="133"/>
      <c r="BB94" s="133"/>
      <c r="BD94" s="133">
        <f t="shared" si="59"/>
        <v>0</v>
      </c>
      <c r="BE94" s="428" t="s">
        <v>1247</v>
      </c>
      <c r="BF94" s="166" t="str">
        <f t="shared" si="60"/>
        <v/>
      </c>
      <c r="BG94" s="166">
        <f t="shared" si="74"/>
        <v>0</v>
      </c>
      <c r="BH94" s="1165" t="str">
        <f t="shared" si="61"/>
        <v xml:space="preserve"> </v>
      </c>
      <c r="BI94" s="1165" t="str">
        <f t="shared" si="62"/>
        <v xml:space="preserve"> </v>
      </c>
      <c r="BJ94" s="1165" t="str">
        <f t="shared" si="63"/>
        <v xml:space="preserve"> </v>
      </c>
      <c r="BK94" s="1165" t="str">
        <f t="shared" si="64"/>
        <v xml:space="preserve"> </v>
      </c>
      <c r="BL94" s="1165" t="str">
        <f t="shared" si="65"/>
        <v xml:space="preserve"> </v>
      </c>
      <c r="BM94" s="1165" t="str">
        <f t="shared" si="66"/>
        <v xml:space="preserve"> </v>
      </c>
      <c r="BN94" s="1165" t="str">
        <f t="shared" si="67"/>
        <v xml:space="preserve"> </v>
      </c>
      <c r="BO94" s="1165" t="str">
        <f t="shared" si="68"/>
        <v xml:space="preserve"> </v>
      </c>
      <c r="BP94" s="1165" t="str">
        <f t="shared" si="69"/>
        <v xml:space="preserve"> </v>
      </c>
      <c r="BQ94" s="1165" t="str">
        <f t="shared" si="70"/>
        <v xml:space="preserve"> </v>
      </c>
      <c r="BR94" s="1165" t="str">
        <f t="shared" si="71"/>
        <v xml:space="preserve"> </v>
      </c>
      <c r="BS94" s="1165" t="str">
        <f t="shared" si="72"/>
        <v xml:space="preserve"> </v>
      </c>
    </row>
    <row r="95" spans="1:85" ht="26" customHeight="1">
      <c r="A95" s="261">
        <v>75</v>
      </c>
      <c r="B95" s="922"/>
      <c r="C95" s="924"/>
      <c r="D95" s="923"/>
      <c r="E95" s="924"/>
      <c r="F95" s="924"/>
      <c r="G95" s="924"/>
      <c r="H95" s="166" t="str">
        <f t="shared" si="75"/>
        <v/>
      </c>
      <c r="I95" s="166" t="str">
        <f t="shared" si="73"/>
        <v/>
      </c>
      <c r="J95" s="927"/>
      <c r="K95" s="927"/>
      <c r="L95" s="927"/>
      <c r="M95" s="927"/>
      <c r="N95" s="927"/>
      <c r="O95" s="927"/>
      <c r="P95" s="928"/>
      <c r="Q95" s="928"/>
      <c r="R95" s="928"/>
      <c r="S95" s="928"/>
      <c r="T95" s="928"/>
      <c r="U95" s="928"/>
      <c r="V95" s="1564"/>
      <c r="W95" s="1564"/>
      <c r="X95" s="212"/>
      <c r="Y95" s="212"/>
      <c r="Z95" s="212"/>
      <c r="AA95" s="212"/>
      <c r="AB95" s="212"/>
      <c r="AC95" s="133"/>
      <c r="AD95" s="133"/>
      <c r="AE95" s="135"/>
      <c r="AF95" s="1166"/>
      <c r="AG95" s="135"/>
      <c r="AH95" s="136"/>
      <c r="AI95" s="136"/>
      <c r="AJ95" s="136"/>
      <c r="AK95" s="133"/>
      <c r="AL95" s="133"/>
      <c r="AM95" s="133"/>
      <c r="AN95" s="133"/>
      <c r="AO95" s="133"/>
      <c r="AP95" s="133"/>
      <c r="AQ95" s="133"/>
      <c r="AR95" s="133"/>
      <c r="AS95" s="133"/>
      <c r="AT95" s="133"/>
      <c r="AU95" s="133"/>
      <c r="AV95" s="133"/>
      <c r="AW95" s="133"/>
      <c r="AX95" s="133"/>
      <c r="AY95" s="133"/>
      <c r="AZ95" s="133"/>
      <c r="BA95" s="133"/>
      <c r="BB95" s="133"/>
      <c r="BD95" s="133">
        <f t="shared" si="59"/>
        <v>0</v>
      </c>
      <c r="BE95" s="428" t="s">
        <v>1248</v>
      </c>
      <c r="BF95" s="166" t="str">
        <f t="shared" si="60"/>
        <v/>
      </c>
      <c r="BG95" s="166">
        <f t="shared" si="74"/>
        <v>0</v>
      </c>
      <c r="BH95" s="1165" t="str">
        <f t="shared" si="61"/>
        <v xml:space="preserve"> </v>
      </c>
      <c r="BI95" s="1165" t="str">
        <f t="shared" si="62"/>
        <v xml:space="preserve"> </v>
      </c>
      <c r="BJ95" s="1165" t="str">
        <f t="shared" si="63"/>
        <v xml:space="preserve"> </v>
      </c>
      <c r="BK95" s="1165" t="str">
        <f t="shared" si="64"/>
        <v xml:space="preserve"> </v>
      </c>
      <c r="BL95" s="1165" t="str">
        <f t="shared" si="65"/>
        <v xml:space="preserve"> </v>
      </c>
      <c r="BM95" s="1165" t="str">
        <f t="shared" si="66"/>
        <v xml:space="preserve"> </v>
      </c>
      <c r="BN95" s="1165" t="str">
        <f t="shared" si="67"/>
        <v xml:space="preserve"> </v>
      </c>
      <c r="BO95" s="1165" t="str">
        <f t="shared" si="68"/>
        <v xml:space="preserve"> </v>
      </c>
      <c r="BP95" s="1165" t="str">
        <f t="shared" si="69"/>
        <v xml:space="preserve"> </v>
      </c>
      <c r="BQ95" s="1165" t="str">
        <f t="shared" si="70"/>
        <v xml:space="preserve"> </v>
      </c>
      <c r="BR95" s="1165" t="str">
        <f t="shared" si="71"/>
        <v xml:space="preserve"> </v>
      </c>
      <c r="BS95" s="1165" t="str">
        <f t="shared" si="72"/>
        <v xml:space="preserve"> </v>
      </c>
    </row>
    <row r="96" spans="1:85" ht="26" customHeight="1">
      <c r="A96" s="215">
        <v>76</v>
      </c>
      <c r="B96" s="922"/>
      <c r="C96" s="924"/>
      <c r="D96" s="923"/>
      <c r="E96" s="924"/>
      <c r="F96" s="924"/>
      <c r="G96" s="924"/>
      <c r="H96" s="166" t="str">
        <f t="shared" si="75"/>
        <v/>
      </c>
      <c r="I96" s="166" t="str">
        <f t="shared" si="73"/>
        <v/>
      </c>
      <c r="J96" s="927"/>
      <c r="K96" s="927"/>
      <c r="L96" s="927"/>
      <c r="M96" s="927"/>
      <c r="N96" s="927"/>
      <c r="O96" s="927"/>
      <c r="P96" s="928"/>
      <c r="Q96" s="928"/>
      <c r="R96" s="928"/>
      <c r="S96" s="928"/>
      <c r="T96" s="928"/>
      <c r="U96" s="928"/>
      <c r="V96" s="1564"/>
      <c r="W96" s="1564"/>
      <c r="X96" s="212"/>
      <c r="Y96" s="212"/>
      <c r="Z96" s="212"/>
      <c r="AA96" s="212"/>
      <c r="AB96" s="212"/>
      <c r="AC96" s="133"/>
      <c r="AD96" s="133"/>
      <c r="AE96" s="135"/>
      <c r="AF96" s="1166"/>
      <c r="AG96" s="135"/>
      <c r="AH96" s="136"/>
      <c r="AI96" s="136"/>
      <c r="AJ96" s="136"/>
      <c r="AK96" s="133"/>
      <c r="AL96" s="133"/>
      <c r="AM96" s="133"/>
      <c r="AN96" s="133"/>
      <c r="AO96" s="133"/>
      <c r="AP96" s="133"/>
      <c r="AQ96" s="133"/>
      <c r="AR96" s="133"/>
      <c r="AS96" s="133"/>
      <c r="AT96" s="133"/>
      <c r="AU96" s="133"/>
      <c r="AV96" s="133"/>
      <c r="AW96" s="133"/>
      <c r="AX96" s="133"/>
      <c r="AY96" s="133"/>
      <c r="AZ96" s="133"/>
      <c r="BA96" s="133"/>
      <c r="BB96" s="133"/>
      <c r="BD96" s="133">
        <f t="shared" si="59"/>
        <v>0</v>
      </c>
      <c r="BE96" s="428" t="s">
        <v>1249</v>
      </c>
      <c r="BF96" s="166" t="str">
        <f t="shared" si="60"/>
        <v/>
      </c>
      <c r="BG96" s="166">
        <f t="shared" si="74"/>
        <v>0</v>
      </c>
      <c r="BH96" s="1165" t="str">
        <f t="shared" si="61"/>
        <v xml:space="preserve"> </v>
      </c>
      <c r="BI96" s="1165" t="str">
        <f t="shared" si="62"/>
        <v xml:space="preserve"> </v>
      </c>
      <c r="BJ96" s="1165" t="str">
        <f t="shared" si="63"/>
        <v xml:space="preserve"> </v>
      </c>
      <c r="BK96" s="1165" t="str">
        <f t="shared" si="64"/>
        <v xml:space="preserve"> </v>
      </c>
      <c r="BL96" s="1165" t="str">
        <f t="shared" si="65"/>
        <v xml:space="preserve"> </v>
      </c>
      <c r="BM96" s="1165" t="str">
        <f t="shared" si="66"/>
        <v xml:space="preserve"> </v>
      </c>
      <c r="BN96" s="1165" t="str">
        <f t="shared" si="67"/>
        <v xml:space="preserve"> </v>
      </c>
      <c r="BO96" s="1165" t="str">
        <f t="shared" si="68"/>
        <v xml:space="preserve"> </v>
      </c>
      <c r="BP96" s="1165" t="str">
        <f t="shared" si="69"/>
        <v xml:space="preserve"> </v>
      </c>
      <c r="BQ96" s="1165" t="str">
        <f t="shared" si="70"/>
        <v xml:space="preserve"> </v>
      </c>
      <c r="BR96" s="1165" t="str">
        <f t="shared" si="71"/>
        <v xml:space="preserve"> </v>
      </c>
      <c r="BS96" s="1165" t="str">
        <f t="shared" si="72"/>
        <v xml:space="preserve"> </v>
      </c>
    </row>
    <row r="97" spans="1:71" ht="26" customHeight="1">
      <c r="A97" s="261">
        <v>77</v>
      </c>
      <c r="B97" s="922"/>
      <c r="C97" s="922"/>
      <c r="D97" s="923"/>
      <c r="E97" s="924"/>
      <c r="F97" s="924"/>
      <c r="G97" s="924"/>
      <c r="H97" s="166" t="str">
        <f t="shared" si="75"/>
        <v/>
      </c>
      <c r="I97" s="166" t="str">
        <f t="shared" si="73"/>
        <v/>
      </c>
      <c r="J97" s="927"/>
      <c r="K97" s="927"/>
      <c r="L97" s="927"/>
      <c r="M97" s="927"/>
      <c r="N97" s="927"/>
      <c r="O97" s="927"/>
      <c r="P97" s="928"/>
      <c r="Q97" s="928"/>
      <c r="R97" s="928"/>
      <c r="S97" s="928"/>
      <c r="T97" s="928"/>
      <c r="U97" s="928"/>
      <c r="V97" s="1564"/>
      <c r="W97" s="1564"/>
      <c r="X97" s="212"/>
      <c r="Y97" s="212"/>
      <c r="Z97" s="212"/>
      <c r="AA97" s="212"/>
      <c r="AB97" s="212"/>
      <c r="AC97" s="133"/>
      <c r="AD97" s="133"/>
      <c r="AE97" s="135"/>
      <c r="AF97" s="1166"/>
      <c r="AG97" s="135"/>
      <c r="AH97" s="136"/>
      <c r="AI97" s="136"/>
      <c r="AJ97" s="136"/>
      <c r="AK97" s="133"/>
      <c r="AL97" s="133"/>
      <c r="AM97" s="133"/>
      <c r="AN97" s="133"/>
      <c r="AO97" s="133"/>
      <c r="AP97" s="133"/>
      <c r="AQ97" s="133"/>
      <c r="AR97" s="133"/>
      <c r="AS97" s="133"/>
      <c r="AT97" s="133"/>
      <c r="AU97" s="133"/>
      <c r="AV97" s="133"/>
      <c r="AW97" s="133"/>
      <c r="AX97" s="133"/>
      <c r="AY97" s="133"/>
      <c r="AZ97" s="133"/>
      <c r="BA97" s="133"/>
      <c r="BB97" s="133"/>
      <c r="BD97" s="133">
        <f t="shared" si="59"/>
        <v>0</v>
      </c>
      <c r="BE97" s="428" t="s">
        <v>1250</v>
      </c>
      <c r="BF97" s="166" t="str">
        <f t="shared" si="60"/>
        <v/>
      </c>
      <c r="BG97" s="166">
        <f t="shared" si="74"/>
        <v>0</v>
      </c>
      <c r="BH97" s="1165" t="str">
        <f t="shared" si="61"/>
        <v xml:space="preserve"> </v>
      </c>
      <c r="BI97" s="1165" t="str">
        <f t="shared" si="62"/>
        <v xml:space="preserve"> </v>
      </c>
      <c r="BJ97" s="1165" t="str">
        <f t="shared" si="63"/>
        <v xml:space="preserve"> </v>
      </c>
      <c r="BK97" s="1165" t="str">
        <f t="shared" si="64"/>
        <v xml:space="preserve"> </v>
      </c>
      <c r="BL97" s="1165" t="str">
        <f t="shared" si="65"/>
        <v xml:space="preserve"> </v>
      </c>
      <c r="BM97" s="1165" t="str">
        <f t="shared" si="66"/>
        <v xml:space="preserve"> </v>
      </c>
      <c r="BN97" s="1165" t="str">
        <f t="shared" si="67"/>
        <v xml:space="preserve"> </v>
      </c>
      <c r="BO97" s="1165" t="str">
        <f t="shared" si="68"/>
        <v xml:space="preserve"> </v>
      </c>
      <c r="BP97" s="1165" t="str">
        <f t="shared" si="69"/>
        <v xml:space="preserve"> </v>
      </c>
      <c r="BQ97" s="1165" t="str">
        <f t="shared" si="70"/>
        <v xml:space="preserve"> </v>
      </c>
      <c r="BR97" s="1165" t="str">
        <f t="shared" si="71"/>
        <v xml:space="preserve"> </v>
      </c>
      <c r="BS97" s="1165" t="str">
        <f t="shared" si="72"/>
        <v xml:space="preserve"> </v>
      </c>
    </row>
    <row r="98" spans="1:71" ht="26" customHeight="1">
      <c r="A98" s="215">
        <v>78</v>
      </c>
      <c r="B98" s="922"/>
      <c r="C98" s="924"/>
      <c r="D98" s="923"/>
      <c r="E98" s="924"/>
      <c r="F98" s="924"/>
      <c r="G98" s="924"/>
      <c r="H98" s="166" t="str">
        <f t="shared" si="75"/>
        <v/>
      </c>
      <c r="I98" s="166" t="str">
        <f t="shared" si="73"/>
        <v/>
      </c>
      <c r="J98" s="927"/>
      <c r="K98" s="927"/>
      <c r="L98" s="927"/>
      <c r="M98" s="927"/>
      <c r="N98" s="927"/>
      <c r="O98" s="927"/>
      <c r="P98" s="928"/>
      <c r="Q98" s="928"/>
      <c r="R98" s="928"/>
      <c r="S98" s="928"/>
      <c r="T98" s="928"/>
      <c r="U98" s="928"/>
      <c r="V98" s="1564"/>
      <c r="W98" s="1564"/>
      <c r="X98" s="212"/>
      <c r="Y98" s="212"/>
      <c r="Z98" s="212"/>
      <c r="AA98" s="212"/>
      <c r="AB98" s="212"/>
      <c r="AC98" s="133"/>
      <c r="AD98" s="133"/>
      <c r="AE98" s="135"/>
      <c r="AF98" s="1166"/>
      <c r="AG98" s="135"/>
      <c r="AH98" s="136"/>
      <c r="AI98" s="136"/>
      <c r="AJ98" s="136"/>
      <c r="AK98" s="133"/>
      <c r="AL98" s="133"/>
      <c r="AM98" s="133"/>
      <c r="AN98" s="133"/>
      <c r="AO98" s="133"/>
      <c r="AP98" s="133"/>
      <c r="AQ98" s="133"/>
      <c r="AR98" s="133"/>
      <c r="AS98" s="133"/>
      <c r="AT98" s="133"/>
      <c r="AU98" s="133"/>
      <c r="AV98" s="133"/>
      <c r="AW98" s="133"/>
      <c r="AX98" s="133"/>
      <c r="AY98" s="133"/>
      <c r="AZ98" s="133"/>
      <c r="BA98" s="133"/>
      <c r="BB98" s="133"/>
      <c r="BD98" s="133">
        <f t="shared" si="59"/>
        <v>0</v>
      </c>
      <c r="BE98" s="428" t="s">
        <v>1251</v>
      </c>
      <c r="BF98" s="166" t="str">
        <f t="shared" si="60"/>
        <v/>
      </c>
      <c r="BG98" s="166">
        <f t="shared" si="74"/>
        <v>0</v>
      </c>
      <c r="BH98" s="1165" t="str">
        <f t="shared" si="61"/>
        <v xml:space="preserve"> </v>
      </c>
      <c r="BI98" s="1165" t="str">
        <f t="shared" si="62"/>
        <v xml:space="preserve"> </v>
      </c>
      <c r="BJ98" s="1165" t="str">
        <f t="shared" si="63"/>
        <v xml:space="preserve"> </v>
      </c>
      <c r="BK98" s="1165" t="str">
        <f t="shared" si="64"/>
        <v xml:space="preserve"> </v>
      </c>
      <c r="BL98" s="1165" t="str">
        <f t="shared" si="65"/>
        <v xml:space="preserve"> </v>
      </c>
      <c r="BM98" s="1165" t="str">
        <f t="shared" si="66"/>
        <v xml:space="preserve"> </v>
      </c>
      <c r="BN98" s="1165" t="str">
        <f t="shared" si="67"/>
        <v xml:space="preserve"> </v>
      </c>
      <c r="BO98" s="1165" t="str">
        <f t="shared" si="68"/>
        <v xml:space="preserve"> </v>
      </c>
      <c r="BP98" s="1165" t="str">
        <f t="shared" si="69"/>
        <v xml:space="preserve"> </v>
      </c>
      <c r="BQ98" s="1165" t="str">
        <f t="shared" si="70"/>
        <v xml:space="preserve"> </v>
      </c>
      <c r="BR98" s="1165" t="str">
        <f t="shared" si="71"/>
        <v xml:space="preserve"> </v>
      </c>
      <c r="BS98" s="1165" t="str">
        <f t="shared" si="72"/>
        <v xml:space="preserve"> </v>
      </c>
    </row>
    <row r="99" spans="1:71" ht="26" customHeight="1">
      <c r="A99" s="261">
        <v>79</v>
      </c>
      <c r="B99" s="922"/>
      <c r="C99" s="924"/>
      <c r="D99" s="923"/>
      <c r="E99" s="924"/>
      <c r="F99" s="924"/>
      <c r="G99" s="924"/>
      <c r="H99" s="166" t="str">
        <f t="shared" si="75"/>
        <v/>
      </c>
      <c r="I99" s="166" t="str">
        <f t="shared" si="73"/>
        <v/>
      </c>
      <c r="J99" s="927"/>
      <c r="K99" s="927"/>
      <c r="L99" s="927"/>
      <c r="M99" s="927"/>
      <c r="N99" s="927"/>
      <c r="O99" s="927"/>
      <c r="P99" s="928"/>
      <c r="Q99" s="928"/>
      <c r="R99" s="928"/>
      <c r="S99" s="928"/>
      <c r="T99" s="928"/>
      <c r="U99" s="928"/>
      <c r="V99" s="1564"/>
      <c r="W99" s="1564"/>
      <c r="X99" s="212"/>
      <c r="Y99" s="212"/>
      <c r="Z99" s="212"/>
      <c r="AA99" s="212"/>
      <c r="AB99" s="212"/>
      <c r="AC99" s="133"/>
      <c r="AD99" s="133"/>
      <c r="AE99" s="135"/>
      <c r="AF99" s="1166"/>
      <c r="AG99" s="135"/>
      <c r="AH99" s="136"/>
      <c r="AI99" s="136"/>
      <c r="AJ99" s="136"/>
      <c r="AK99" s="133"/>
      <c r="AL99" s="133"/>
      <c r="AM99" s="133"/>
      <c r="AN99" s="133"/>
      <c r="AO99" s="133"/>
      <c r="AP99" s="133"/>
      <c r="AQ99" s="133"/>
      <c r="AR99" s="133"/>
      <c r="AS99" s="133"/>
      <c r="AT99" s="133"/>
      <c r="AU99" s="133"/>
      <c r="AV99" s="133"/>
      <c r="AW99" s="133"/>
      <c r="AX99" s="133"/>
      <c r="AY99" s="133"/>
      <c r="AZ99" s="133"/>
      <c r="BA99" s="133"/>
      <c r="BB99" s="133"/>
      <c r="BD99" s="133">
        <f t="shared" si="59"/>
        <v>0</v>
      </c>
      <c r="BE99" s="428" t="s">
        <v>1252</v>
      </c>
      <c r="BF99" s="166" t="str">
        <f t="shared" si="60"/>
        <v/>
      </c>
      <c r="BG99" s="166">
        <f t="shared" si="74"/>
        <v>0</v>
      </c>
      <c r="BH99" s="1165" t="str">
        <f t="shared" si="61"/>
        <v xml:space="preserve"> </v>
      </c>
      <c r="BI99" s="1165" t="str">
        <f t="shared" si="62"/>
        <v xml:space="preserve"> </v>
      </c>
      <c r="BJ99" s="1165" t="str">
        <f t="shared" si="63"/>
        <v xml:space="preserve"> </v>
      </c>
      <c r="BK99" s="1165" t="str">
        <f t="shared" si="64"/>
        <v xml:space="preserve"> </v>
      </c>
      <c r="BL99" s="1165" t="str">
        <f t="shared" si="65"/>
        <v xml:space="preserve"> </v>
      </c>
      <c r="BM99" s="1165" t="str">
        <f t="shared" si="66"/>
        <v xml:space="preserve"> </v>
      </c>
      <c r="BN99" s="1165" t="str">
        <f t="shared" si="67"/>
        <v xml:space="preserve"> </v>
      </c>
      <c r="BO99" s="1165" t="str">
        <f t="shared" si="68"/>
        <v xml:space="preserve"> </v>
      </c>
      <c r="BP99" s="1165" t="str">
        <f t="shared" si="69"/>
        <v xml:space="preserve"> </v>
      </c>
      <c r="BQ99" s="1165" t="str">
        <f t="shared" si="70"/>
        <v xml:space="preserve"> </v>
      </c>
      <c r="BR99" s="1165" t="str">
        <f t="shared" si="71"/>
        <v xml:space="preserve"> </v>
      </c>
      <c r="BS99" s="1165" t="str">
        <f t="shared" si="72"/>
        <v xml:space="preserve"> </v>
      </c>
    </row>
    <row r="100" spans="1:71" ht="26" customHeight="1">
      <c r="A100" s="215">
        <v>80</v>
      </c>
      <c r="B100" s="922"/>
      <c r="C100" s="922"/>
      <c r="D100" s="923"/>
      <c r="E100" s="924"/>
      <c r="F100" s="924"/>
      <c r="G100" s="924"/>
      <c r="H100" s="166" t="str">
        <f t="shared" si="75"/>
        <v/>
      </c>
      <c r="I100" s="166" t="str">
        <f t="shared" si="73"/>
        <v/>
      </c>
      <c r="J100" s="927"/>
      <c r="K100" s="927"/>
      <c r="L100" s="927"/>
      <c r="M100" s="927"/>
      <c r="N100" s="927"/>
      <c r="O100" s="927"/>
      <c r="P100" s="928"/>
      <c r="Q100" s="928"/>
      <c r="R100" s="928"/>
      <c r="S100" s="928"/>
      <c r="T100" s="928"/>
      <c r="U100" s="928"/>
      <c r="V100" s="1564"/>
      <c r="W100" s="1564"/>
      <c r="X100" s="212"/>
      <c r="Y100" s="212"/>
      <c r="Z100" s="212"/>
      <c r="AA100" s="212"/>
      <c r="AB100" s="212"/>
      <c r="AC100" s="133"/>
      <c r="AD100" s="133"/>
      <c r="AE100" s="135"/>
      <c r="AF100" s="1166"/>
      <c r="AG100" s="135"/>
      <c r="AH100" s="136"/>
      <c r="AI100" s="136"/>
      <c r="AJ100" s="136"/>
      <c r="AK100" s="133"/>
      <c r="AL100" s="133"/>
      <c r="AM100" s="133"/>
      <c r="AN100" s="133"/>
      <c r="AO100" s="133"/>
      <c r="AP100" s="133"/>
      <c r="AQ100" s="133"/>
      <c r="AR100" s="133"/>
      <c r="AS100" s="133"/>
      <c r="AT100" s="133"/>
      <c r="AU100" s="133"/>
      <c r="AV100" s="133"/>
      <c r="AW100" s="133"/>
      <c r="AX100" s="133"/>
      <c r="AY100" s="133"/>
      <c r="AZ100" s="133"/>
      <c r="BA100" s="133"/>
      <c r="BB100" s="133"/>
      <c r="BD100" s="133">
        <f t="shared" si="59"/>
        <v>0</v>
      </c>
      <c r="BE100" s="428" t="s">
        <v>1253</v>
      </c>
      <c r="BF100" s="166" t="str">
        <f t="shared" si="60"/>
        <v/>
      </c>
      <c r="BG100" s="166">
        <f t="shared" si="74"/>
        <v>0</v>
      </c>
      <c r="BH100" s="1165" t="str">
        <f t="shared" si="61"/>
        <v xml:space="preserve"> </v>
      </c>
      <c r="BI100" s="1165" t="str">
        <f t="shared" si="62"/>
        <v xml:space="preserve"> </v>
      </c>
      <c r="BJ100" s="1165" t="str">
        <f t="shared" si="63"/>
        <v xml:space="preserve"> </v>
      </c>
      <c r="BK100" s="1165" t="str">
        <f t="shared" si="64"/>
        <v xml:space="preserve"> </v>
      </c>
      <c r="BL100" s="1165" t="str">
        <f t="shared" si="65"/>
        <v xml:space="preserve"> </v>
      </c>
      <c r="BM100" s="1165" t="str">
        <f t="shared" si="66"/>
        <v xml:space="preserve"> </v>
      </c>
      <c r="BN100" s="1165" t="str">
        <f t="shared" si="67"/>
        <v xml:space="preserve"> </v>
      </c>
      <c r="BO100" s="1165" t="str">
        <f t="shared" si="68"/>
        <v xml:space="preserve"> </v>
      </c>
      <c r="BP100" s="1165" t="str">
        <f t="shared" si="69"/>
        <v xml:space="preserve"> </v>
      </c>
      <c r="BQ100" s="1165" t="str">
        <f t="shared" si="70"/>
        <v xml:space="preserve"> </v>
      </c>
      <c r="BR100" s="1165" t="str">
        <f t="shared" si="71"/>
        <v xml:space="preserve"> </v>
      </c>
      <c r="BS100" s="1165" t="str">
        <f t="shared" si="72"/>
        <v xml:space="preserve"> </v>
      </c>
    </row>
    <row r="101" spans="1:71" ht="26" customHeight="1">
      <c r="A101" s="261">
        <v>81</v>
      </c>
      <c r="B101" s="922"/>
      <c r="C101" s="924"/>
      <c r="D101" s="923"/>
      <c r="E101" s="924"/>
      <c r="F101" s="924"/>
      <c r="G101" s="924"/>
      <c r="H101" s="166" t="str">
        <f t="shared" si="75"/>
        <v/>
      </c>
      <c r="I101" s="166" t="str">
        <f t="shared" si="73"/>
        <v/>
      </c>
      <c r="J101" s="927"/>
      <c r="K101" s="927"/>
      <c r="L101" s="927"/>
      <c r="M101" s="927"/>
      <c r="N101" s="927"/>
      <c r="O101" s="927"/>
      <c r="P101" s="928"/>
      <c r="Q101" s="928"/>
      <c r="R101" s="928"/>
      <c r="S101" s="928"/>
      <c r="T101" s="928"/>
      <c r="U101" s="928"/>
      <c r="V101" s="1564"/>
      <c r="W101" s="1564"/>
      <c r="X101" s="212"/>
      <c r="Y101" s="212"/>
      <c r="Z101" s="212"/>
      <c r="AA101" s="212"/>
      <c r="AB101" s="212"/>
      <c r="AC101" s="133"/>
      <c r="AD101" s="133"/>
      <c r="AE101" s="135"/>
      <c r="AF101" s="1166"/>
      <c r="AG101" s="135"/>
      <c r="AH101" s="136"/>
      <c r="AI101" s="136"/>
      <c r="AJ101" s="136"/>
      <c r="AK101" s="133"/>
      <c r="AL101" s="133"/>
      <c r="AM101" s="133"/>
      <c r="AN101" s="133"/>
      <c r="AO101" s="133"/>
      <c r="AP101" s="133"/>
      <c r="AQ101" s="133"/>
      <c r="AR101" s="133"/>
      <c r="AS101" s="133"/>
      <c r="AT101" s="133"/>
      <c r="AU101" s="133"/>
      <c r="AV101" s="133"/>
      <c r="AW101" s="133"/>
      <c r="AX101" s="133"/>
      <c r="AY101" s="133"/>
      <c r="AZ101" s="133"/>
      <c r="BA101" s="133"/>
      <c r="BB101" s="133"/>
      <c r="BD101" s="133">
        <f t="shared" si="59"/>
        <v>0</v>
      </c>
      <c r="BE101" s="428" t="s">
        <v>1254</v>
      </c>
      <c r="BF101" s="166" t="str">
        <f t="shared" si="60"/>
        <v/>
      </c>
      <c r="BG101" s="166">
        <f t="shared" si="74"/>
        <v>0</v>
      </c>
      <c r="BH101" s="1165" t="str">
        <f t="shared" si="61"/>
        <v xml:space="preserve"> </v>
      </c>
      <c r="BI101" s="1165" t="str">
        <f t="shared" si="62"/>
        <v xml:space="preserve"> </v>
      </c>
      <c r="BJ101" s="1165" t="str">
        <f t="shared" si="63"/>
        <v xml:space="preserve"> </v>
      </c>
      <c r="BK101" s="1165" t="str">
        <f t="shared" si="64"/>
        <v xml:space="preserve"> </v>
      </c>
      <c r="BL101" s="1165" t="str">
        <f t="shared" si="65"/>
        <v xml:space="preserve"> </v>
      </c>
      <c r="BM101" s="1165" t="str">
        <f t="shared" si="66"/>
        <v xml:space="preserve"> </v>
      </c>
      <c r="BN101" s="1165" t="str">
        <f t="shared" si="67"/>
        <v xml:space="preserve"> </v>
      </c>
      <c r="BO101" s="1165" t="str">
        <f t="shared" si="68"/>
        <v xml:space="preserve"> </v>
      </c>
      <c r="BP101" s="1165" t="str">
        <f t="shared" si="69"/>
        <v xml:space="preserve"> </v>
      </c>
      <c r="BQ101" s="1165" t="str">
        <f t="shared" si="70"/>
        <v xml:space="preserve"> </v>
      </c>
      <c r="BR101" s="1165" t="str">
        <f t="shared" si="71"/>
        <v xml:space="preserve"> </v>
      </c>
      <c r="BS101" s="1165" t="str">
        <f t="shared" si="72"/>
        <v xml:space="preserve"> </v>
      </c>
    </row>
    <row r="102" spans="1:71" ht="26" customHeight="1">
      <c r="A102" s="261">
        <v>82</v>
      </c>
      <c r="B102" s="922"/>
      <c r="C102" s="924"/>
      <c r="D102" s="923"/>
      <c r="E102" s="924"/>
      <c r="F102" s="924"/>
      <c r="G102" s="924"/>
      <c r="H102" s="166" t="str">
        <f t="shared" si="75"/>
        <v/>
      </c>
      <c r="I102" s="166" t="str">
        <f t="shared" si="73"/>
        <v/>
      </c>
      <c r="J102" s="927"/>
      <c r="K102" s="927"/>
      <c r="L102" s="927"/>
      <c r="M102" s="927"/>
      <c r="N102" s="927"/>
      <c r="O102" s="927"/>
      <c r="P102" s="928"/>
      <c r="Q102" s="928"/>
      <c r="R102" s="928"/>
      <c r="S102" s="928"/>
      <c r="T102" s="928"/>
      <c r="U102" s="928"/>
      <c r="V102" s="1564"/>
      <c r="W102" s="1564"/>
      <c r="X102" s="212"/>
      <c r="Y102" s="212"/>
      <c r="Z102" s="212"/>
      <c r="AA102" s="212"/>
      <c r="AB102" s="212"/>
      <c r="AC102" s="133"/>
      <c r="AD102" s="133"/>
      <c r="AE102" s="135"/>
      <c r="AF102" s="1166"/>
      <c r="AG102" s="135"/>
      <c r="AH102" s="136"/>
      <c r="AI102" s="136"/>
      <c r="AJ102" s="136"/>
      <c r="AK102" s="133"/>
      <c r="AL102" s="133"/>
      <c r="AM102" s="133"/>
      <c r="AN102" s="133"/>
      <c r="AO102" s="133"/>
      <c r="AP102" s="133"/>
      <c r="AQ102" s="133"/>
      <c r="AR102" s="133"/>
      <c r="AS102" s="133"/>
      <c r="AT102" s="133"/>
      <c r="AU102" s="133"/>
      <c r="AV102" s="133"/>
      <c r="AW102" s="133"/>
      <c r="AX102" s="133"/>
      <c r="AY102" s="133"/>
      <c r="AZ102" s="133"/>
      <c r="BA102" s="133"/>
      <c r="BB102" s="133"/>
      <c r="BD102" s="133">
        <f t="shared" si="59"/>
        <v>0</v>
      </c>
      <c r="BE102" s="428" t="s">
        <v>1255</v>
      </c>
      <c r="BF102" s="166" t="str">
        <f t="shared" si="60"/>
        <v/>
      </c>
      <c r="BG102" s="166">
        <f t="shared" si="74"/>
        <v>0</v>
      </c>
      <c r="BH102" s="1165" t="str">
        <f t="shared" si="61"/>
        <v xml:space="preserve"> </v>
      </c>
      <c r="BI102" s="1165" t="str">
        <f t="shared" si="62"/>
        <v xml:space="preserve"> </v>
      </c>
      <c r="BJ102" s="1165" t="str">
        <f t="shared" si="63"/>
        <v xml:space="preserve"> </v>
      </c>
      <c r="BK102" s="1165" t="str">
        <f t="shared" si="64"/>
        <v xml:space="preserve"> </v>
      </c>
      <c r="BL102" s="1165" t="str">
        <f t="shared" si="65"/>
        <v xml:space="preserve"> </v>
      </c>
      <c r="BM102" s="1165" t="str">
        <f t="shared" si="66"/>
        <v xml:space="preserve"> </v>
      </c>
      <c r="BN102" s="1165" t="str">
        <f t="shared" si="67"/>
        <v xml:space="preserve"> </v>
      </c>
      <c r="BO102" s="1165" t="str">
        <f t="shared" si="68"/>
        <v xml:space="preserve"> </v>
      </c>
      <c r="BP102" s="1165" t="str">
        <f t="shared" si="69"/>
        <v xml:space="preserve"> </v>
      </c>
      <c r="BQ102" s="1165" t="str">
        <f t="shared" si="70"/>
        <v xml:space="preserve"> </v>
      </c>
      <c r="BR102" s="1165" t="str">
        <f t="shared" si="71"/>
        <v xml:space="preserve"> </v>
      </c>
      <c r="BS102" s="1165" t="str">
        <f t="shared" si="72"/>
        <v xml:space="preserve"> </v>
      </c>
    </row>
    <row r="103" spans="1:71" ht="26" customHeight="1">
      <c r="A103" s="261">
        <v>83</v>
      </c>
      <c r="B103" s="922"/>
      <c r="C103" s="924"/>
      <c r="D103" s="923"/>
      <c r="E103" s="924"/>
      <c r="F103" s="924"/>
      <c r="G103" s="924"/>
      <c r="H103" s="166" t="str">
        <f t="shared" si="75"/>
        <v/>
      </c>
      <c r="I103" s="166" t="str">
        <f t="shared" si="73"/>
        <v/>
      </c>
      <c r="J103" s="927"/>
      <c r="K103" s="927"/>
      <c r="L103" s="927"/>
      <c r="M103" s="927"/>
      <c r="N103" s="927"/>
      <c r="O103" s="927"/>
      <c r="P103" s="928"/>
      <c r="Q103" s="928"/>
      <c r="R103" s="928"/>
      <c r="S103" s="928"/>
      <c r="T103" s="928"/>
      <c r="U103" s="928"/>
      <c r="V103" s="1564"/>
      <c r="W103" s="1564"/>
      <c r="X103" s="212"/>
      <c r="Y103" s="212"/>
      <c r="Z103" s="212"/>
      <c r="AA103" s="212"/>
      <c r="AB103" s="212"/>
      <c r="AC103" s="133"/>
      <c r="AD103" s="133"/>
      <c r="AE103" s="135"/>
      <c r="AF103" s="1166"/>
      <c r="AG103" s="135"/>
      <c r="AH103" s="136"/>
      <c r="AI103" s="136"/>
      <c r="AJ103" s="136"/>
      <c r="AK103" s="133"/>
      <c r="AL103" s="133"/>
      <c r="AM103" s="133"/>
      <c r="AN103" s="133"/>
      <c r="AO103" s="133"/>
      <c r="AP103" s="133"/>
      <c r="AQ103" s="133"/>
      <c r="AR103" s="133"/>
      <c r="AS103" s="133"/>
      <c r="AT103" s="133"/>
      <c r="AU103" s="133"/>
      <c r="AV103" s="133"/>
      <c r="AW103" s="133"/>
      <c r="AX103" s="133"/>
      <c r="AY103" s="133"/>
      <c r="AZ103" s="133"/>
      <c r="BA103" s="133"/>
      <c r="BB103" s="133"/>
      <c r="BD103" s="133">
        <f t="shared" si="59"/>
        <v>0</v>
      </c>
      <c r="BE103" s="428" t="s">
        <v>1256</v>
      </c>
      <c r="BF103" s="166" t="str">
        <f t="shared" si="60"/>
        <v/>
      </c>
      <c r="BG103" s="166">
        <f t="shared" si="74"/>
        <v>0</v>
      </c>
      <c r="BH103" s="1165" t="str">
        <f t="shared" si="61"/>
        <v xml:space="preserve"> </v>
      </c>
      <c r="BI103" s="1165" t="str">
        <f t="shared" si="62"/>
        <v xml:space="preserve"> </v>
      </c>
      <c r="BJ103" s="1165" t="str">
        <f t="shared" si="63"/>
        <v xml:space="preserve"> </v>
      </c>
      <c r="BK103" s="1165" t="str">
        <f t="shared" si="64"/>
        <v xml:space="preserve"> </v>
      </c>
      <c r="BL103" s="1165" t="str">
        <f t="shared" si="65"/>
        <v xml:space="preserve"> </v>
      </c>
      <c r="BM103" s="1165" t="str">
        <f t="shared" si="66"/>
        <v xml:space="preserve"> </v>
      </c>
      <c r="BN103" s="1165" t="str">
        <f t="shared" si="67"/>
        <v xml:space="preserve"> </v>
      </c>
      <c r="BO103" s="1165" t="str">
        <f t="shared" si="68"/>
        <v xml:space="preserve"> </v>
      </c>
      <c r="BP103" s="1165" t="str">
        <f t="shared" si="69"/>
        <v xml:space="preserve"> </v>
      </c>
      <c r="BQ103" s="1165" t="str">
        <f t="shared" si="70"/>
        <v xml:space="preserve"> </v>
      </c>
      <c r="BR103" s="1165" t="str">
        <f t="shared" si="71"/>
        <v xml:space="preserve"> </v>
      </c>
      <c r="BS103" s="1165" t="str">
        <f t="shared" si="72"/>
        <v xml:space="preserve"> </v>
      </c>
    </row>
    <row r="104" spans="1:71" ht="26" customHeight="1">
      <c r="A104" s="261">
        <v>84</v>
      </c>
      <c r="B104" s="922"/>
      <c r="C104" s="924"/>
      <c r="D104" s="923"/>
      <c r="E104" s="924"/>
      <c r="F104" s="924"/>
      <c r="G104" s="924"/>
      <c r="H104" s="166" t="str">
        <f t="shared" si="75"/>
        <v/>
      </c>
      <c r="I104" s="166" t="str">
        <f t="shared" si="73"/>
        <v/>
      </c>
      <c r="J104" s="927"/>
      <c r="K104" s="927"/>
      <c r="L104" s="927"/>
      <c r="M104" s="927"/>
      <c r="N104" s="927"/>
      <c r="O104" s="927"/>
      <c r="P104" s="928"/>
      <c r="Q104" s="928"/>
      <c r="R104" s="928"/>
      <c r="S104" s="928"/>
      <c r="T104" s="928"/>
      <c r="U104" s="928"/>
      <c r="V104" s="1564"/>
      <c r="W104" s="1564"/>
      <c r="X104" s="212"/>
      <c r="Y104" s="212"/>
      <c r="Z104" s="212"/>
      <c r="AA104" s="212"/>
      <c r="AB104" s="212"/>
      <c r="AC104" s="133"/>
      <c r="AD104" s="133"/>
      <c r="AE104" s="135"/>
      <c r="AF104" s="1166"/>
      <c r="AG104" s="135"/>
      <c r="AH104" s="136"/>
      <c r="AI104" s="136"/>
      <c r="AJ104" s="136"/>
      <c r="AK104" s="133"/>
      <c r="AL104" s="133"/>
      <c r="AM104" s="133"/>
      <c r="AN104" s="133"/>
      <c r="AO104" s="133"/>
      <c r="AP104" s="133"/>
      <c r="AQ104" s="133"/>
      <c r="AR104" s="133"/>
      <c r="AS104" s="133"/>
      <c r="AT104" s="133"/>
      <c r="AU104" s="133"/>
      <c r="AV104" s="133"/>
      <c r="AW104" s="133"/>
      <c r="AX104" s="133"/>
      <c r="AY104" s="133"/>
      <c r="AZ104" s="133"/>
      <c r="BA104" s="133"/>
      <c r="BB104" s="133"/>
      <c r="BD104" s="133">
        <f t="shared" si="59"/>
        <v>0</v>
      </c>
      <c r="BE104" s="428" t="s">
        <v>1257</v>
      </c>
      <c r="BF104" s="166" t="str">
        <f t="shared" si="60"/>
        <v/>
      </c>
      <c r="BG104" s="166">
        <f t="shared" si="74"/>
        <v>0</v>
      </c>
      <c r="BH104" s="1165" t="str">
        <f t="shared" si="61"/>
        <v xml:space="preserve"> </v>
      </c>
      <c r="BI104" s="1165" t="str">
        <f t="shared" si="62"/>
        <v xml:space="preserve"> </v>
      </c>
      <c r="BJ104" s="1165" t="str">
        <f t="shared" si="63"/>
        <v xml:space="preserve"> </v>
      </c>
      <c r="BK104" s="1165" t="str">
        <f t="shared" si="64"/>
        <v xml:space="preserve"> </v>
      </c>
      <c r="BL104" s="1165" t="str">
        <f t="shared" si="65"/>
        <v xml:space="preserve"> </v>
      </c>
      <c r="BM104" s="1165" t="str">
        <f t="shared" si="66"/>
        <v xml:space="preserve"> </v>
      </c>
      <c r="BN104" s="1165" t="str">
        <f t="shared" si="67"/>
        <v xml:space="preserve"> </v>
      </c>
      <c r="BO104" s="1165" t="str">
        <f t="shared" si="68"/>
        <v xml:space="preserve"> </v>
      </c>
      <c r="BP104" s="1165" t="str">
        <f t="shared" si="69"/>
        <v xml:space="preserve"> </v>
      </c>
      <c r="BQ104" s="1165" t="str">
        <f t="shared" si="70"/>
        <v xml:space="preserve"> </v>
      </c>
      <c r="BR104" s="1165" t="str">
        <f t="shared" si="71"/>
        <v xml:space="preserve"> </v>
      </c>
      <c r="BS104" s="1165" t="str">
        <f t="shared" si="72"/>
        <v xml:space="preserve"> </v>
      </c>
    </row>
    <row r="105" spans="1:71" ht="26" customHeight="1">
      <c r="A105" s="261">
        <v>85</v>
      </c>
      <c r="B105" s="922"/>
      <c r="C105" s="924"/>
      <c r="D105" s="923"/>
      <c r="E105" s="924"/>
      <c r="F105" s="924"/>
      <c r="G105" s="924"/>
      <c r="H105" s="166" t="str">
        <f t="shared" si="75"/>
        <v/>
      </c>
      <c r="I105" s="166" t="str">
        <f t="shared" si="73"/>
        <v/>
      </c>
      <c r="J105" s="927"/>
      <c r="K105" s="927"/>
      <c r="L105" s="927"/>
      <c r="M105" s="927"/>
      <c r="N105" s="927"/>
      <c r="O105" s="927"/>
      <c r="P105" s="928"/>
      <c r="Q105" s="928"/>
      <c r="R105" s="928"/>
      <c r="S105" s="928"/>
      <c r="T105" s="928"/>
      <c r="U105" s="928"/>
      <c r="V105" s="1564"/>
      <c r="W105" s="1564"/>
      <c r="X105" s="212"/>
      <c r="Y105" s="212"/>
      <c r="Z105" s="212"/>
      <c r="AA105" s="212"/>
      <c r="AB105" s="212"/>
      <c r="AC105" s="133"/>
      <c r="AD105" s="133"/>
      <c r="AE105" s="135"/>
      <c r="AF105" s="1166"/>
      <c r="AG105" s="135"/>
      <c r="AH105" s="136"/>
      <c r="AI105" s="136"/>
      <c r="AJ105" s="136"/>
      <c r="AK105" s="133"/>
      <c r="AL105" s="133"/>
      <c r="AM105" s="133"/>
      <c r="AN105" s="133"/>
      <c r="AO105" s="133"/>
      <c r="AP105" s="133"/>
      <c r="AQ105" s="133"/>
      <c r="AR105" s="133"/>
      <c r="AS105" s="133"/>
      <c r="AT105" s="133"/>
      <c r="AU105" s="133"/>
      <c r="AV105" s="133"/>
      <c r="AW105" s="133"/>
      <c r="AX105" s="133"/>
      <c r="AY105" s="133"/>
      <c r="AZ105" s="133"/>
      <c r="BA105" s="133"/>
      <c r="BB105" s="133"/>
      <c r="BD105" s="133">
        <f t="shared" si="59"/>
        <v>0</v>
      </c>
      <c r="BE105" s="428" t="s">
        <v>1258</v>
      </c>
      <c r="BF105" s="166" t="str">
        <f t="shared" si="60"/>
        <v/>
      </c>
      <c r="BG105" s="166">
        <f t="shared" si="74"/>
        <v>0</v>
      </c>
      <c r="BH105" s="1165" t="str">
        <f t="shared" si="61"/>
        <v xml:space="preserve"> </v>
      </c>
      <c r="BI105" s="1165" t="str">
        <f t="shared" si="62"/>
        <v xml:space="preserve"> </v>
      </c>
      <c r="BJ105" s="1165" t="str">
        <f t="shared" si="63"/>
        <v xml:space="preserve"> </v>
      </c>
      <c r="BK105" s="1165" t="str">
        <f t="shared" si="64"/>
        <v xml:space="preserve"> </v>
      </c>
      <c r="BL105" s="1165" t="str">
        <f t="shared" si="65"/>
        <v xml:space="preserve"> </v>
      </c>
      <c r="BM105" s="1165" t="str">
        <f t="shared" si="66"/>
        <v xml:space="preserve"> </v>
      </c>
      <c r="BN105" s="1165" t="str">
        <f t="shared" si="67"/>
        <v xml:space="preserve"> </v>
      </c>
      <c r="BO105" s="1165" t="str">
        <f t="shared" si="68"/>
        <v xml:space="preserve"> </v>
      </c>
      <c r="BP105" s="1165" t="str">
        <f t="shared" si="69"/>
        <v xml:space="preserve"> </v>
      </c>
      <c r="BQ105" s="1165" t="str">
        <f t="shared" si="70"/>
        <v xml:space="preserve"> </v>
      </c>
      <c r="BR105" s="1165" t="str">
        <f t="shared" si="71"/>
        <v xml:space="preserve"> </v>
      </c>
      <c r="BS105" s="1165" t="str">
        <f t="shared" si="72"/>
        <v xml:space="preserve"> </v>
      </c>
    </row>
    <row r="106" spans="1:71" ht="26" customHeight="1">
      <c r="A106" s="261">
        <v>86</v>
      </c>
      <c r="B106" s="922"/>
      <c r="C106" s="924"/>
      <c r="D106" s="923"/>
      <c r="E106" s="924"/>
      <c r="F106" s="924"/>
      <c r="G106" s="924"/>
      <c r="H106" s="166" t="str">
        <f t="shared" si="75"/>
        <v/>
      </c>
      <c r="I106" s="166" t="str">
        <f t="shared" si="73"/>
        <v/>
      </c>
      <c r="J106" s="927"/>
      <c r="K106" s="927"/>
      <c r="L106" s="927"/>
      <c r="M106" s="927"/>
      <c r="N106" s="927"/>
      <c r="O106" s="927"/>
      <c r="P106" s="928"/>
      <c r="Q106" s="928"/>
      <c r="R106" s="928"/>
      <c r="S106" s="928"/>
      <c r="T106" s="928"/>
      <c r="U106" s="928"/>
      <c r="V106" s="1564"/>
      <c r="W106" s="1564"/>
      <c r="X106" s="212"/>
      <c r="Y106" s="212"/>
      <c r="Z106" s="212"/>
      <c r="AA106" s="212"/>
      <c r="AB106" s="212"/>
      <c r="AC106" s="133"/>
      <c r="AD106" s="133"/>
      <c r="AE106" s="135"/>
      <c r="AF106" s="1166"/>
      <c r="AG106" s="135"/>
      <c r="AH106" s="136"/>
      <c r="AI106" s="136"/>
      <c r="AJ106" s="136"/>
      <c r="AK106" s="133"/>
      <c r="AL106" s="133"/>
      <c r="AM106" s="133"/>
      <c r="AN106" s="133"/>
      <c r="AO106" s="133"/>
      <c r="AP106" s="133"/>
      <c r="AQ106" s="133"/>
      <c r="AR106" s="133"/>
      <c r="AS106" s="133"/>
      <c r="AT106" s="133"/>
      <c r="AU106" s="133"/>
      <c r="AV106" s="133"/>
      <c r="AW106" s="133"/>
      <c r="AX106" s="133"/>
      <c r="AY106" s="133"/>
      <c r="AZ106" s="133"/>
      <c r="BA106" s="133"/>
      <c r="BB106" s="133"/>
      <c r="BD106" s="133">
        <f t="shared" si="59"/>
        <v>0</v>
      </c>
      <c r="BE106" s="428" t="s">
        <v>1259</v>
      </c>
      <c r="BF106" s="166" t="str">
        <f t="shared" si="60"/>
        <v/>
      </c>
      <c r="BG106" s="166">
        <f t="shared" si="74"/>
        <v>0</v>
      </c>
      <c r="BH106" s="1165" t="str">
        <f t="shared" si="61"/>
        <v xml:space="preserve"> </v>
      </c>
      <c r="BI106" s="1165" t="str">
        <f t="shared" si="62"/>
        <v xml:space="preserve"> </v>
      </c>
      <c r="BJ106" s="1165" t="str">
        <f t="shared" si="63"/>
        <v xml:space="preserve"> </v>
      </c>
      <c r="BK106" s="1165" t="str">
        <f t="shared" si="64"/>
        <v xml:space="preserve"> </v>
      </c>
      <c r="BL106" s="1165" t="str">
        <f t="shared" si="65"/>
        <v xml:space="preserve"> </v>
      </c>
      <c r="BM106" s="1165" t="str">
        <f t="shared" si="66"/>
        <v xml:space="preserve"> </v>
      </c>
      <c r="BN106" s="1165" t="str">
        <f t="shared" si="67"/>
        <v xml:space="preserve"> </v>
      </c>
      <c r="BO106" s="1165" t="str">
        <f t="shared" si="68"/>
        <v xml:space="preserve"> </v>
      </c>
      <c r="BP106" s="1165" t="str">
        <f t="shared" si="69"/>
        <v xml:space="preserve"> </v>
      </c>
      <c r="BQ106" s="1165" t="str">
        <f t="shared" si="70"/>
        <v xml:space="preserve"> </v>
      </c>
      <c r="BR106" s="1165" t="str">
        <f t="shared" si="71"/>
        <v xml:space="preserve"> </v>
      </c>
      <c r="BS106" s="1165" t="str">
        <f t="shared" si="72"/>
        <v xml:space="preserve"> </v>
      </c>
    </row>
    <row r="107" spans="1:71" ht="26" customHeight="1">
      <c r="A107" s="261">
        <v>87</v>
      </c>
      <c r="B107" s="922"/>
      <c r="C107" s="924"/>
      <c r="D107" s="923"/>
      <c r="E107" s="924"/>
      <c r="F107" s="924"/>
      <c r="G107" s="924"/>
      <c r="H107" s="166" t="str">
        <f t="shared" si="75"/>
        <v/>
      </c>
      <c r="I107" s="166" t="str">
        <f t="shared" si="73"/>
        <v/>
      </c>
      <c r="J107" s="927"/>
      <c r="K107" s="927"/>
      <c r="L107" s="927"/>
      <c r="M107" s="927"/>
      <c r="N107" s="927"/>
      <c r="O107" s="927"/>
      <c r="P107" s="928"/>
      <c r="Q107" s="928"/>
      <c r="R107" s="928"/>
      <c r="S107" s="928"/>
      <c r="T107" s="928"/>
      <c r="U107" s="928"/>
      <c r="V107" s="1564"/>
      <c r="W107" s="1564"/>
      <c r="X107" s="212"/>
      <c r="Y107" s="212"/>
      <c r="Z107" s="212"/>
      <c r="AA107" s="212"/>
      <c r="AB107" s="212"/>
      <c r="AC107" s="133"/>
      <c r="AD107" s="133"/>
      <c r="AE107" s="135"/>
      <c r="AF107" s="1166"/>
      <c r="AG107" s="135"/>
      <c r="AH107" s="136"/>
      <c r="AI107" s="136"/>
      <c r="AJ107" s="136"/>
      <c r="AK107" s="133"/>
      <c r="AL107" s="133"/>
      <c r="AM107" s="133"/>
      <c r="AN107" s="133"/>
      <c r="AO107" s="133"/>
      <c r="AP107" s="133"/>
      <c r="AQ107" s="133"/>
      <c r="AR107" s="133"/>
      <c r="AS107" s="133"/>
      <c r="AT107" s="133"/>
      <c r="AU107" s="133"/>
      <c r="AV107" s="133"/>
      <c r="AW107" s="133"/>
      <c r="AX107" s="133"/>
      <c r="AY107" s="133"/>
      <c r="AZ107" s="133"/>
      <c r="BA107" s="133"/>
      <c r="BB107" s="133"/>
      <c r="BD107" s="133">
        <f t="shared" si="59"/>
        <v>0</v>
      </c>
      <c r="BE107" s="428" t="s">
        <v>1260</v>
      </c>
      <c r="BF107" s="166" t="str">
        <f t="shared" si="60"/>
        <v/>
      </c>
      <c r="BG107" s="166">
        <f t="shared" si="74"/>
        <v>0</v>
      </c>
      <c r="BH107" s="1165" t="str">
        <f t="shared" si="61"/>
        <v xml:space="preserve"> </v>
      </c>
      <c r="BI107" s="1165" t="str">
        <f t="shared" si="62"/>
        <v xml:space="preserve"> </v>
      </c>
      <c r="BJ107" s="1165" t="str">
        <f t="shared" si="63"/>
        <v xml:space="preserve"> </v>
      </c>
      <c r="BK107" s="1165" t="str">
        <f t="shared" si="64"/>
        <v xml:space="preserve"> </v>
      </c>
      <c r="BL107" s="1165" t="str">
        <f t="shared" si="65"/>
        <v xml:space="preserve"> </v>
      </c>
      <c r="BM107" s="1165" t="str">
        <f t="shared" si="66"/>
        <v xml:space="preserve"> </v>
      </c>
      <c r="BN107" s="1165" t="str">
        <f t="shared" si="67"/>
        <v xml:space="preserve"> </v>
      </c>
      <c r="BO107" s="1165" t="str">
        <f t="shared" si="68"/>
        <v xml:space="preserve"> </v>
      </c>
      <c r="BP107" s="1165" t="str">
        <f t="shared" si="69"/>
        <v xml:space="preserve"> </v>
      </c>
      <c r="BQ107" s="1165" t="str">
        <f t="shared" si="70"/>
        <v xml:space="preserve"> </v>
      </c>
      <c r="BR107" s="1165" t="str">
        <f t="shared" si="71"/>
        <v xml:space="preserve"> </v>
      </c>
      <c r="BS107" s="1165" t="str">
        <f t="shared" si="72"/>
        <v xml:space="preserve"> </v>
      </c>
    </row>
    <row r="108" spans="1:71" ht="26" customHeight="1">
      <c r="A108" s="261">
        <v>88</v>
      </c>
      <c r="B108" s="922"/>
      <c r="C108" s="924"/>
      <c r="D108" s="923"/>
      <c r="E108" s="924"/>
      <c r="F108" s="924"/>
      <c r="G108" s="924"/>
      <c r="H108" s="166" t="str">
        <f t="shared" si="75"/>
        <v/>
      </c>
      <c r="I108" s="166" t="str">
        <f t="shared" si="73"/>
        <v/>
      </c>
      <c r="J108" s="927"/>
      <c r="K108" s="927"/>
      <c r="L108" s="927"/>
      <c r="M108" s="927"/>
      <c r="N108" s="927"/>
      <c r="O108" s="927"/>
      <c r="P108" s="928"/>
      <c r="Q108" s="928"/>
      <c r="R108" s="928"/>
      <c r="S108" s="928"/>
      <c r="T108" s="928"/>
      <c r="U108" s="928"/>
      <c r="V108" s="1564"/>
      <c r="W108" s="1564"/>
      <c r="X108" s="212"/>
      <c r="Y108" s="212"/>
      <c r="Z108" s="212"/>
      <c r="AA108" s="212"/>
      <c r="AB108" s="212"/>
      <c r="AC108" s="133"/>
      <c r="AD108" s="133"/>
      <c r="AE108" s="135"/>
      <c r="AF108" s="1166"/>
      <c r="AG108" s="135"/>
      <c r="AH108" s="136"/>
      <c r="AI108" s="136"/>
      <c r="AJ108" s="136"/>
      <c r="AK108" s="133"/>
      <c r="AL108" s="133"/>
      <c r="AM108" s="133"/>
      <c r="AN108" s="133"/>
      <c r="AO108" s="133"/>
      <c r="AP108" s="133"/>
      <c r="AQ108" s="133"/>
      <c r="AR108" s="133"/>
      <c r="AS108" s="133"/>
      <c r="AT108" s="133"/>
      <c r="AU108" s="133"/>
      <c r="AV108" s="133"/>
      <c r="AW108" s="133"/>
      <c r="AX108" s="133"/>
      <c r="AY108" s="133"/>
      <c r="AZ108" s="133"/>
      <c r="BA108" s="133"/>
      <c r="BB108" s="133"/>
      <c r="BD108" s="133">
        <f t="shared" si="59"/>
        <v>0</v>
      </c>
      <c r="BE108" s="428" t="s">
        <v>1261</v>
      </c>
      <c r="BF108" s="166" t="str">
        <f t="shared" si="60"/>
        <v/>
      </c>
      <c r="BG108" s="166">
        <f t="shared" si="74"/>
        <v>0</v>
      </c>
      <c r="BH108" s="1165" t="str">
        <f t="shared" si="61"/>
        <v xml:space="preserve"> </v>
      </c>
      <c r="BI108" s="1165" t="str">
        <f t="shared" si="62"/>
        <v xml:space="preserve"> </v>
      </c>
      <c r="BJ108" s="1165" t="str">
        <f t="shared" si="63"/>
        <v xml:space="preserve"> </v>
      </c>
      <c r="BK108" s="1165" t="str">
        <f t="shared" si="64"/>
        <v xml:space="preserve"> </v>
      </c>
      <c r="BL108" s="1165" t="str">
        <f t="shared" si="65"/>
        <v xml:space="preserve"> </v>
      </c>
      <c r="BM108" s="1165" t="str">
        <f t="shared" si="66"/>
        <v xml:space="preserve"> </v>
      </c>
      <c r="BN108" s="1165" t="str">
        <f t="shared" si="67"/>
        <v xml:space="preserve"> </v>
      </c>
      <c r="BO108" s="1165" t="str">
        <f t="shared" si="68"/>
        <v xml:space="preserve"> </v>
      </c>
      <c r="BP108" s="1165" t="str">
        <f t="shared" si="69"/>
        <v xml:space="preserve"> </v>
      </c>
      <c r="BQ108" s="1165" t="str">
        <f t="shared" si="70"/>
        <v xml:space="preserve"> </v>
      </c>
      <c r="BR108" s="1165" t="str">
        <f t="shared" si="71"/>
        <v xml:space="preserve"> </v>
      </c>
      <c r="BS108" s="1165" t="str">
        <f t="shared" si="72"/>
        <v xml:space="preserve"> </v>
      </c>
    </row>
    <row r="109" spans="1:71" ht="26" customHeight="1">
      <c r="A109" s="261">
        <v>89</v>
      </c>
      <c r="B109" s="922"/>
      <c r="C109" s="924"/>
      <c r="D109" s="923"/>
      <c r="E109" s="924"/>
      <c r="F109" s="924"/>
      <c r="G109" s="924"/>
      <c r="H109" s="166" t="str">
        <f t="shared" si="75"/>
        <v/>
      </c>
      <c r="I109" s="166" t="str">
        <f t="shared" si="73"/>
        <v/>
      </c>
      <c r="J109" s="927"/>
      <c r="K109" s="927"/>
      <c r="L109" s="927"/>
      <c r="M109" s="927"/>
      <c r="N109" s="927"/>
      <c r="O109" s="927"/>
      <c r="P109" s="928"/>
      <c r="Q109" s="928"/>
      <c r="R109" s="928"/>
      <c r="S109" s="928"/>
      <c r="T109" s="928"/>
      <c r="U109" s="928"/>
      <c r="V109" s="1564"/>
      <c r="W109" s="1564"/>
      <c r="X109" s="212"/>
      <c r="Y109" s="212"/>
      <c r="Z109" s="212"/>
      <c r="AA109" s="212"/>
      <c r="AB109" s="212"/>
      <c r="AC109" s="133"/>
      <c r="AD109" s="133"/>
      <c r="AE109" s="135"/>
      <c r="AF109" s="1166"/>
      <c r="AG109" s="135"/>
      <c r="AH109" s="136"/>
      <c r="AI109" s="136"/>
      <c r="AJ109" s="136"/>
      <c r="AK109" s="133"/>
      <c r="AL109" s="133"/>
      <c r="AM109" s="133"/>
      <c r="AN109" s="133"/>
      <c r="AO109" s="133"/>
      <c r="AP109" s="133"/>
      <c r="AQ109" s="133"/>
      <c r="AR109" s="133"/>
      <c r="AS109" s="133"/>
      <c r="AT109" s="133"/>
      <c r="AU109" s="133"/>
      <c r="AV109" s="133"/>
      <c r="AW109" s="133"/>
      <c r="AX109" s="133"/>
      <c r="AY109" s="133"/>
      <c r="AZ109" s="133"/>
      <c r="BA109" s="133"/>
      <c r="BB109" s="133"/>
      <c r="BD109" s="133">
        <f t="shared" si="59"/>
        <v>0</v>
      </c>
      <c r="BE109" s="428" t="s">
        <v>1262</v>
      </c>
      <c r="BF109" s="166" t="str">
        <f t="shared" si="60"/>
        <v/>
      </c>
      <c r="BG109" s="166">
        <f t="shared" si="74"/>
        <v>0</v>
      </c>
      <c r="BH109" s="1165" t="str">
        <f t="shared" si="61"/>
        <v xml:space="preserve"> </v>
      </c>
      <c r="BI109" s="1165" t="str">
        <f t="shared" si="62"/>
        <v xml:space="preserve"> </v>
      </c>
      <c r="BJ109" s="1165" t="str">
        <f t="shared" si="63"/>
        <v xml:space="preserve"> </v>
      </c>
      <c r="BK109" s="1165" t="str">
        <f t="shared" si="64"/>
        <v xml:space="preserve"> </v>
      </c>
      <c r="BL109" s="1165" t="str">
        <f t="shared" si="65"/>
        <v xml:space="preserve"> </v>
      </c>
      <c r="BM109" s="1165" t="str">
        <f t="shared" si="66"/>
        <v xml:space="preserve"> </v>
      </c>
      <c r="BN109" s="1165" t="str">
        <f t="shared" si="67"/>
        <v xml:space="preserve"> </v>
      </c>
      <c r="BO109" s="1165" t="str">
        <f t="shared" si="68"/>
        <v xml:space="preserve"> </v>
      </c>
      <c r="BP109" s="1165" t="str">
        <f t="shared" si="69"/>
        <v xml:space="preserve"> </v>
      </c>
      <c r="BQ109" s="1165" t="str">
        <f t="shared" si="70"/>
        <v xml:space="preserve"> </v>
      </c>
      <c r="BR109" s="1165" t="str">
        <f t="shared" si="71"/>
        <v xml:space="preserve"> </v>
      </c>
      <c r="BS109" s="1165" t="str">
        <f t="shared" si="72"/>
        <v xml:space="preserve"> </v>
      </c>
    </row>
    <row r="110" spans="1:71" ht="26" customHeight="1">
      <c r="A110" s="261">
        <v>90</v>
      </c>
      <c r="B110" s="922"/>
      <c r="C110" s="924"/>
      <c r="D110" s="923"/>
      <c r="E110" s="924"/>
      <c r="F110" s="924"/>
      <c r="G110" s="924"/>
      <c r="H110" s="166" t="str">
        <f t="shared" si="75"/>
        <v/>
      </c>
      <c r="I110" s="166" t="str">
        <f t="shared" si="73"/>
        <v/>
      </c>
      <c r="J110" s="927"/>
      <c r="K110" s="927"/>
      <c r="L110" s="927"/>
      <c r="M110" s="927"/>
      <c r="N110" s="927"/>
      <c r="O110" s="927"/>
      <c r="P110" s="928"/>
      <c r="Q110" s="928"/>
      <c r="R110" s="928"/>
      <c r="S110" s="928"/>
      <c r="T110" s="928"/>
      <c r="U110" s="928"/>
      <c r="V110" s="1564"/>
      <c r="W110" s="1564"/>
      <c r="X110" s="212"/>
      <c r="Y110" s="212"/>
      <c r="Z110" s="212"/>
      <c r="AA110" s="212"/>
      <c r="AB110" s="212"/>
      <c r="AC110" s="133"/>
      <c r="AD110" s="133"/>
      <c r="AE110" s="135"/>
      <c r="AF110" s="1166"/>
      <c r="AG110" s="135"/>
      <c r="AH110" s="136"/>
      <c r="AI110" s="136"/>
      <c r="AJ110" s="136"/>
      <c r="AK110" s="133"/>
      <c r="AL110" s="133"/>
      <c r="AM110" s="133"/>
      <c r="AN110" s="133"/>
      <c r="AO110" s="133"/>
      <c r="AP110" s="133"/>
      <c r="AQ110" s="133"/>
      <c r="AR110" s="133"/>
      <c r="AS110" s="133"/>
      <c r="AT110" s="133"/>
      <c r="AU110" s="133"/>
      <c r="AV110" s="133"/>
      <c r="AW110" s="133"/>
      <c r="AX110" s="133"/>
      <c r="AY110" s="133"/>
      <c r="AZ110" s="133"/>
      <c r="BA110" s="133"/>
      <c r="BB110" s="133"/>
      <c r="BD110" s="133">
        <f t="shared" si="59"/>
        <v>0</v>
      </c>
      <c r="BE110" s="428" t="s">
        <v>1263</v>
      </c>
      <c r="BF110" s="166" t="str">
        <f t="shared" si="60"/>
        <v/>
      </c>
      <c r="BG110" s="166">
        <f t="shared" si="74"/>
        <v>0</v>
      </c>
      <c r="BH110" s="1165" t="str">
        <f t="shared" si="61"/>
        <v xml:space="preserve"> </v>
      </c>
      <c r="BI110" s="1165" t="str">
        <f t="shared" si="62"/>
        <v xml:space="preserve"> </v>
      </c>
      <c r="BJ110" s="1165" t="str">
        <f t="shared" si="63"/>
        <v xml:space="preserve"> </v>
      </c>
      <c r="BK110" s="1165" t="str">
        <f t="shared" si="64"/>
        <v xml:space="preserve"> </v>
      </c>
      <c r="BL110" s="1165" t="str">
        <f t="shared" si="65"/>
        <v xml:space="preserve"> </v>
      </c>
      <c r="BM110" s="1165" t="str">
        <f t="shared" si="66"/>
        <v xml:space="preserve"> </v>
      </c>
      <c r="BN110" s="1165" t="str">
        <f t="shared" si="67"/>
        <v xml:space="preserve"> </v>
      </c>
      <c r="BO110" s="1165" t="str">
        <f t="shared" si="68"/>
        <v xml:space="preserve"> </v>
      </c>
      <c r="BP110" s="1165" t="str">
        <f t="shared" si="69"/>
        <v xml:space="preserve"> </v>
      </c>
      <c r="BQ110" s="1165" t="str">
        <f t="shared" si="70"/>
        <v xml:space="preserve"> </v>
      </c>
      <c r="BR110" s="1165" t="str">
        <f t="shared" si="71"/>
        <v xml:space="preserve"> </v>
      </c>
      <c r="BS110" s="1165" t="str">
        <f t="shared" si="72"/>
        <v xml:space="preserve"> </v>
      </c>
    </row>
    <row r="111" spans="1:71" ht="26" customHeight="1">
      <c r="A111" s="261">
        <v>91</v>
      </c>
      <c r="B111" s="922"/>
      <c r="C111" s="924"/>
      <c r="D111" s="923"/>
      <c r="E111" s="924"/>
      <c r="F111" s="924"/>
      <c r="G111" s="924"/>
      <c r="H111" s="166" t="str">
        <f t="shared" si="75"/>
        <v/>
      </c>
      <c r="I111" s="166" t="str">
        <f t="shared" si="73"/>
        <v/>
      </c>
      <c r="J111" s="927"/>
      <c r="K111" s="927"/>
      <c r="L111" s="927"/>
      <c r="M111" s="927"/>
      <c r="N111" s="927"/>
      <c r="O111" s="927"/>
      <c r="P111" s="928"/>
      <c r="Q111" s="928"/>
      <c r="R111" s="928"/>
      <c r="S111" s="928"/>
      <c r="T111" s="928"/>
      <c r="U111" s="928"/>
      <c r="V111" s="1564"/>
      <c r="W111" s="1564"/>
      <c r="X111" s="212"/>
      <c r="Y111" s="212"/>
      <c r="Z111" s="212"/>
      <c r="AA111" s="212"/>
      <c r="AB111" s="212"/>
      <c r="AC111" s="133"/>
      <c r="AD111" s="133"/>
      <c r="AE111" s="135"/>
      <c r="AF111" s="1166"/>
      <c r="AG111" s="135"/>
      <c r="AH111" s="136"/>
      <c r="AI111" s="136"/>
      <c r="AJ111" s="136"/>
      <c r="AK111" s="133"/>
      <c r="AL111" s="133"/>
      <c r="AM111" s="133"/>
      <c r="AN111" s="133"/>
      <c r="AO111" s="133"/>
      <c r="AP111" s="133"/>
      <c r="AQ111" s="133"/>
      <c r="AR111" s="133"/>
      <c r="AS111" s="133"/>
      <c r="AT111" s="133"/>
      <c r="AU111" s="133"/>
      <c r="AV111" s="133"/>
      <c r="AW111" s="133"/>
      <c r="AX111" s="133"/>
      <c r="AY111" s="133"/>
      <c r="AZ111" s="133"/>
      <c r="BA111" s="133"/>
      <c r="BB111" s="133"/>
      <c r="BD111" s="133">
        <f t="shared" si="59"/>
        <v>0</v>
      </c>
      <c r="BE111" s="428" t="s">
        <v>1264</v>
      </c>
      <c r="BF111" s="166" t="str">
        <f t="shared" si="60"/>
        <v/>
      </c>
      <c r="BG111" s="166">
        <f t="shared" si="74"/>
        <v>0</v>
      </c>
      <c r="BH111" s="1165" t="str">
        <f t="shared" si="61"/>
        <v xml:space="preserve"> </v>
      </c>
      <c r="BI111" s="1165" t="str">
        <f t="shared" si="62"/>
        <v xml:space="preserve"> </v>
      </c>
      <c r="BJ111" s="1165" t="str">
        <f t="shared" si="63"/>
        <v xml:space="preserve"> </v>
      </c>
      <c r="BK111" s="1165" t="str">
        <f t="shared" si="64"/>
        <v xml:space="preserve"> </v>
      </c>
      <c r="BL111" s="1165" t="str">
        <f t="shared" si="65"/>
        <v xml:space="preserve"> </v>
      </c>
      <c r="BM111" s="1165" t="str">
        <f t="shared" si="66"/>
        <v xml:space="preserve"> </v>
      </c>
      <c r="BN111" s="1165" t="str">
        <f t="shared" si="67"/>
        <v xml:space="preserve"> </v>
      </c>
      <c r="BO111" s="1165" t="str">
        <f t="shared" si="68"/>
        <v xml:space="preserve"> </v>
      </c>
      <c r="BP111" s="1165" t="str">
        <f t="shared" si="69"/>
        <v xml:space="preserve"> </v>
      </c>
      <c r="BQ111" s="1165" t="str">
        <f t="shared" si="70"/>
        <v xml:space="preserve"> </v>
      </c>
      <c r="BR111" s="1165" t="str">
        <f t="shared" si="71"/>
        <v xml:space="preserve"> </v>
      </c>
      <c r="BS111" s="1165" t="str">
        <f t="shared" si="72"/>
        <v xml:space="preserve"> </v>
      </c>
    </row>
    <row r="112" spans="1:71" ht="26" customHeight="1">
      <c r="A112" s="261">
        <v>92</v>
      </c>
      <c r="B112" s="922"/>
      <c r="C112" s="924"/>
      <c r="D112" s="923"/>
      <c r="E112" s="924"/>
      <c r="F112" s="924"/>
      <c r="G112" s="924"/>
      <c r="H112" s="166" t="str">
        <f t="shared" si="75"/>
        <v/>
      </c>
      <c r="I112" s="166" t="str">
        <f t="shared" si="73"/>
        <v/>
      </c>
      <c r="J112" s="927"/>
      <c r="K112" s="927"/>
      <c r="L112" s="927"/>
      <c r="M112" s="927"/>
      <c r="N112" s="927"/>
      <c r="O112" s="927"/>
      <c r="P112" s="928"/>
      <c r="Q112" s="928"/>
      <c r="R112" s="928"/>
      <c r="S112" s="928"/>
      <c r="T112" s="928"/>
      <c r="U112" s="928"/>
      <c r="V112" s="1564"/>
      <c r="W112" s="1564"/>
      <c r="X112" s="212"/>
      <c r="Y112" s="212"/>
      <c r="Z112" s="212"/>
      <c r="AA112" s="212"/>
      <c r="AB112" s="212"/>
      <c r="AC112" s="133"/>
      <c r="AD112" s="133"/>
      <c r="AE112" s="135"/>
      <c r="AF112" s="1166"/>
      <c r="AG112" s="135"/>
      <c r="AH112" s="136"/>
      <c r="AI112" s="136"/>
      <c r="AJ112" s="136"/>
      <c r="AK112" s="133"/>
      <c r="AL112" s="133"/>
      <c r="AM112" s="133"/>
      <c r="AN112" s="133"/>
      <c r="AO112" s="133"/>
      <c r="AP112" s="133"/>
      <c r="AQ112" s="133"/>
      <c r="AR112" s="133"/>
      <c r="AS112" s="133"/>
      <c r="AT112" s="133"/>
      <c r="AU112" s="133"/>
      <c r="AV112" s="133"/>
      <c r="AW112" s="133"/>
      <c r="AX112" s="133"/>
      <c r="AY112" s="133"/>
      <c r="AZ112" s="133"/>
      <c r="BA112" s="133"/>
      <c r="BB112" s="133"/>
      <c r="BD112" s="133">
        <f t="shared" si="59"/>
        <v>0</v>
      </c>
      <c r="BE112" s="428" t="s">
        <v>1265</v>
      </c>
      <c r="BF112" s="166" t="str">
        <f t="shared" si="60"/>
        <v/>
      </c>
      <c r="BG112" s="166">
        <f t="shared" si="74"/>
        <v>0</v>
      </c>
      <c r="BH112" s="1165" t="str">
        <f t="shared" si="61"/>
        <v xml:space="preserve"> </v>
      </c>
      <c r="BI112" s="1165" t="str">
        <f t="shared" si="62"/>
        <v xml:space="preserve"> </v>
      </c>
      <c r="BJ112" s="1165" t="str">
        <f t="shared" si="63"/>
        <v xml:space="preserve"> </v>
      </c>
      <c r="BK112" s="1165" t="str">
        <f t="shared" si="64"/>
        <v xml:space="preserve"> </v>
      </c>
      <c r="BL112" s="1165" t="str">
        <f t="shared" si="65"/>
        <v xml:space="preserve"> </v>
      </c>
      <c r="BM112" s="1165" t="str">
        <f t="shared" si="66"/>
        <v xml:space="preserve"> </v>
      </c>
      <c r="BN112" s="1165" t="str">
        <f t="shared" si="67"/>
        <v xml:space="preserve"> </v>
      </c>
      <c r="BO112" s="1165" t="str">
        <f t="shared" si="68"/>
        <v xml:space="preserve"> </v>
      </c>
      <c r="BP112" s="1165" t="str">
        <f t="shared" si="69"/>
        <v xml:space="preserve"> </v>
      </c>
      <c r="BQ112" s="1165" t="str">
        <f t="shared" si="70"/>
        <v xml:space="preserve"> </v>
      </c>
      <c r="BR112" s="1165" t="str">
        <f t="shared" si="71"/>
        <v xml:space="preserve"> </v>
      </c>
      <c r="BS112" s="1165" t="str">
        <f t="shared" si="72"/>
        <v xml:space="preserve"> </v>
      </c>
    </row>
    <row r="113" spans="1:71" ht="26" customHeight="1">
      <c r="A113" s="261">
        <v>93</v>
      </c>
      <c r="B113" s="922"/>
      <c r="C113" s="924"/>
      <c r="D113" s="923"/>
      <c r="E113" s="924"/>
      <c r="F113" s="924"/>
      <c r="G113" s="924"/>
      <c r="H113" s="166" t="str">
        <f t="shared" si="75"/>
        <v/>
      </c>
      <c r="I113" s="166" t="str">
        <f t="shared" si="73"/>
        <v/>
      </c>
      <c r="J113" s="927"/>
      <c r="K113" s="927"/>
      <c r="L113" s="927"/>
      <c r="M113" s="927"/>
      <c r="N113" s="927"/>
      <c r="O113" s="927"/>
      <c r="P113" s="928"/>
      <c r="Q113" s="928"/>
      <c r="R113" s="928"/>
      <c r="S113" s="928"/>
      <c r="T113" s="928"/>
      <c r="U113" s="928"/>
      <c r="V113" s="1564"/>
      <c r="W113" s="1564"/>
      <c r="X113" s="212"/>
      <c r="Y113" s="212"/>
      <c r="Z113" s="212"/>
      <c r="AA113" s="212"/>
      <c r="AB113" s="212"/>
      <c r="AC113" s="133"/>
      <c r="AD113" s="133"/>
      <c r="AE113" s="135"/>
      <c r="AF113" s="1166"/>
      <c r="AG113" s="135"/>
      <c r="AH113" s="136"/>
      <c r="AI113" s="136"/>
      <c r="AJ113" s="136"/>
      <c r="AK113" s="133"/>
      <c r="AL113" s="133"/>
      <c r="AM113" s="133"/>
      <c r="AN113" s="133"/>
      <c r="AO113" s="133"/>
      <c r="AP113" s="133"/>
      <c r="AQ113" s="133"/>
      <c r="AR113" s="133"/>
      <c r="AS113" s="133"/>
      <c r="AT113" s="133"/>
      <c r="AU113" s="133"/>
      <c r="AV113" s="133"/>
      <c r="AW113" s="133"/>
      <c r="AX113" s="133"/>
      <c r="AY113" s="133"/>
      <c r="AZ113" s="133"/>
      <c r="BA113" s="133"/>
      <c r="BB113" s="133"/>
      <c r="BD113" s="133">
        <f t="shared" si="59"/>
        <v>0</v>
      </c>
      <c r="BE113" s="428" t="s">
        <v>1266</v>
      </c>
      <c r="BF113" s="166" t="str">
        <f t="shared" si="60"/>
        <v/>
      </c>
      <c r="BG113" s="166">
        <f t="shared" si="74"/>
        <v>0</v>
      </c>
      <c r="BH113" s="1165" t="str">
        <f t="shared" si="61"/>
        <v xml:space="preserve"> </v>
      </c>
      <c r="BI113" s="1165" t="str">
        <f t="shared" si="62"/>
        <v xml:space="preserve"> </v>
      </c>
      <c r="BJ113" s="1165" t="str">
        <f t="shared" si="63"/>
        <v xml:space="preserve"> </v>
      </c>
      <c r="BK113" s="1165" t="str">
        <f t="shared" si="64"/>
        <v xml:space="preserve"> </v>
      </c>
      <c r="BL113" s="1165" t="str">
        <f t="shared" si="65"/>
        <v xml:space="preserve"> </v>
      </c>
      <c r="BM113" s="1165" t="str">
        <f t="shared" si="66"/>
        <v xml:space="preserve"> </v>
      </c>
      <c r="BN113" s="1165" t="str">
        <f t="shared" si="67"/>
        <v xml:space="preserve"> </v>
      </c>
      <c r="BO113" s="1165" t="str">
        <f t="shared" si="68"/>
        <v xml:space="preserve"> </v>
      </c>
      <c r="BP113" s="1165" t="str">
        <f t="shared" si="69"/>
        <v xml:space="preserve"> </v>
      </c>
      <c r="BQ113" s="1165" t="str">
        <f t="shared" si="70"/>
        <v xml:space="preserve"> </v>
      </c>
      <c r="BR113" s="1165" t="str">
        <f t="shared" si="71"/>
        <v xml:space="preserve"> </v>
      </c>
      <c r="BS113" s="1165" t="str">
        <f t="shared" si="72"/>
        <v xml:space="preserve"> </v>
      </c>
    </row>
    <row r="114" spans="1:71" ht="26" customHeight="1">
      <c r="A114" s="261">
        <v>94</v>
      </c>
      <c r="B114" s="922"/>
      <c r="C114" s="924"/>
      <c r="D114" s="923"/>
      <c r="E114" s="924"/>
      <c r="F114" s="924"/>
      <c r="G114" s="924"/>
      <c r="H114" s="166" t="str">
        <f t="shared" si="75"/>
        <v/>
      </c>
      <c r="I114" s="166" t="str">
        <f t="shared" si="73"/>
        <v/>
      </c>
      <c r="J114" s="927"/>
      <c r="K114" s="927"/>
      <c r="L114" s="927"/>
      <c r="M114" s="927"/>
      <c r="N114" s="927"/>
      <c r="O114" s="927"/>
      <c r="P114" s="928"/>
      <c r="Q114" s="928"/>
      <c r="R114" s="928"/>
      <c r="S114" s="928"/>
      <c r="T114" s="928"/>
      <c r="U114" s="928"/>
      <c r="V114" s="1564"/>
      <c r="W114" s="1564"/>
      <c r="X114" s="212"/>
      <c r="Y114" s="212"/>
      <c r="Z114" s="212"/>
      <c r="AA114" s="212"/>
      <c r="AB114" s="212"/>
      <c r="AC114" s="133"/>
      <c r="AD114" s="133"/>
      <c r="AE114" s="135"/>
      <c r="AF114" s="1166"/>
      <c r="AG114" s="135"/>
      <c r="AH114" s="136"/>
      <c r="AI114" s="136"/>
      <c r="AJ114" s="136"/>
      <c r="AK114" s="133"/>
      <c r="AL114" s="133"/>
      <c r="AM114" s="133"/>
      <c r="AN114" s="133"/>
      <c r="AO114" s="133"/>
      <c r="AP114" s="133"/>
      <c r="AQ114" s="133"/>
      <c r="AR114" s="133"/>
      <c r="AS114" s="133"/>
      <c r="AT114" s="133"/>
      <c r="AU114" s="133"/>
      <c r="AV114" s="133"/>
      <c r="AW114" s="133"/>
      <c r="AX114" s="133"/>
      <c r="AY114" s="133"/>
      <c r="AZ114" s="133"/>
      <c r="BA114" s="133"/>
      <c r="BB114" s="133"/>
      <c r="BD114" s="133">
        <f t="shared" si="59"/>
        <v>0</v>
      </c>
      <c r="BE114" s="428" t="s">
        <v>1267</v>
      </c>
      <c r="BF114" s="166" t="str">
        <f t="shared" si="60"/>
        <v/>
      </c>
      <c r="BG114" s="166">
        <f t="shared" si="74"/>
        <v>0</v>
      </c>
      <c r="BH114" s="1165" t="str">
        <f t="shared" si="61"/>
        <v xml:space="preserve"> </v>
      </c>
      <c r="BI114" s="1165" t="str">
        <f t="shared" si="62"/>
        <v xml:space="preserve"> </v>
      </c>
      <c r="BJ114" s="1165" t="str">
        <f t="shared" si="63"/>
        <v xml:space="preserve"> </v>
      </c>
      <c r="BK114" s="1165" t="str">
        <f t="shared" si="64"/>
        <v xml:space="preserve"> </v>
      </c>
      <c r="BL114" s="1165" t="str">
        <f t="shared" si="65"/>
        <v xml:space="preserve"> </v>
      </c>
      <c r="BM114" s="1165" t="str">
        <f t="shared" si="66"/>
        <v xml:space="preserve"> </v>
      </c>
      <c r="BN114" s="1165" t="str">
        <f t="shared" si="67"/>
        <v xml:space="preserve"> </v>
      </c>
      <c r="BO114" s="1165" t="str">
        <f t="shared" si="68"/>
        <v xml:space="preserve"> </v>
      </c>
      <c r="BP114" s="1165" t="str">
        <f t="shared" si="69"/>
        <v xml:space="preserve"> </v>
      </c>
      <c r="BQ114" s="1165" t="str">
        <f t="shared" si="70"/>
        <v xml:space="preserve"> </v>
      </c>
      <c r="BR114" s="1165" t="str">
        <f t="shared" si="71"/>
        <v xml:space="preserve"> </v>
      </c>
      <c r="BS114" s="1165" t="str">
        <f t="shared" si="72"/>
        <v xml:space="preserve"> </v>
      </c>
    </row>
    <row r="115" spans="1:71" ht="26" customHeight="1">
      <c r="A115" s="261">
        <v>95</v>
      </c>
      <c r="B115" s="922"/>
      <c r="C115" s="924"/>
      <c r="D115" s="923"/>
      <c r="E115" s="924"/>
      <c r="F115" s="924"/>
      <c r="G115" s="924"/>
      <c r="H115" s="166" t="str">
        <f t="shared" si="75"/>
        <v/>
      </c>
      <c r="I115" s="166" t="str">
        <f t="shared" si="73"/>
        <v/>
      </c>
      <c r="J115" s="927"/>
      <c r="K115" s="927"/>
      <c r="L115" s="927"/>
      <c r="M115" s="927"/>
      <c r="N115" s="927"/>
      <c r="O115" s="927"/>
      <c r="P115" s="928"/>
      <c r="Q115" s="928"/>
      <c r="R115" s="928"/>
      <c r="S115" s="928"/>
      <c r="T115" s="928"/>
      <c r="U115" s="928"/>
      <c r="V115" s="1564"/>
      <c r="W115" s="1564"/>
      <c r="X115" s="212"/>
      <c r="Y115" s="212"/>
      <c r="Z115" s="212"/>
      <c r="AA115" s="212"/>
      <c r="AB115" s="212"/>
      <c r="AC115" s="133"/>
      <c r="AD115" s="133"/>
      <c r="AE115" s="135"/>
      <c r="AF115" s="1166"/>
      <c r="AG115" s="135"/>
      <c r="AH115" s="136"/>
      <c r="AI115" s="136"/>
      <c r="AJ115" s="136"/>
      <c r="AK115" s="133"/>
      <c r="AL115" s="133"/>
      <c r="AM115" s="133"/>
      <c r="AN115" s="133"/>
      <c r="AO115" s="133"/>
      <c r="AP115" s="133"/>
      <c r="AQ115" s="133"/>
      <c r="AR115" s="133"/>
      <c r="AS115" s="133"/>
      <c r="AT115" s="133"/>
      <c r="AU115" s="133"/>
      <c r="AV115" s="133"/>
      <c r="AW115" s="133"/>
      <c r="AX115" s="133"/>
      <c r="AY115" s="133"/>
      <c r="AZ115" s="133"/>
      <c r="BA115" s="133"/>
      <c r="BB115" s="133"/>
      <c r="BD115" s="133">
        <f t="shared" si="59"/>
        <v>0</v>
      </c>
      <c r="BE115" s="428" t="s">
        <v>1268</v>
      </c>
      <c r="BF115" s="166" t="str">
        <f t="shared" si="60"/>
        <v/>
      </c>
      <c r="BG115" s="166">
        <f t="shared" si="74"/>
        <v>0</v>
      </c>
      <c r="BH115" s="1165" t="str">
        <f t="shared" si="61"/>
        <v xml:space="preserve"> </v>
      </c>
      <c r="BI115" s="1165" t="str">
        <f t="shared" si="62"/>
        <v xml:space="preserve"> </v>
      </c>
      <c r="BJ115" s="1165" t="str">
        <f t="shared" si="63"/>
        <v xml:space="preserve"> </v>
      </c>
      <c r="BK115" s="1165" t="str">
        <f t="shared" si="64"/>
        <v xml:space="preserve"> </v>
      </c>
      <c r="BL115" s="1165" t="str">
        <f t="shared" si="65"/>
        <v xml:space="preserve"> </v>
      </c>
      <c r="BM115" s="1165" t="str">
        <f t="shared" si="66"/>
        <v xml:space="preserve"> </v>
      </c>
      <c r="BN115" s="1165" t="str">
        <f t="shared" si="67"/>
        <v xml:space="preserve"> </v>
      </c>
      <c r="BO115" s="1165" t="str">
        <f t="shared" si="68"/>
        <v xml:space="preserve"> </v>
      </c>
      <c r="BP115" s="1165" t="str">
        <f t="shared" si="69"/>
        <v xml:space="preserve"> </v>
      </c>
      <c r="BQ115" s="1165" t="str">
        <f t="shared" si="70"/>
        <v xml:space="preserve"> </v>
      </c>
      <c r="BR115" s="1165" t="str">
        <f t="shared" si="71"/>
        <v xml:space="preserve"> </v>
      </c>
      <c r="BS115" s="1165" t="str">
        <f t="shared" si="72"/>
        <v xml:space="preserve"> </v>
      </c>
    </row>
    <row r="116" spans="1:71" ht="26" customHeight="1">
      <c r="A116" s="261">
        <v>96</v>
      </c>
      <c r="B116" s="922"/>
      <c r="C116" s="924"/>
      <c r="D116" s="923"/>
      <c r="E116" s="924"/>
      <c r="F116" s="924"/>
      <c r="G116" s="924"/>
      <c r="H116" s="166" t="str">
        <f t="shared" si="75"/>
        <v/>
      </c>
      <c r="I116" s="166" t="str">
        <f t="shared" si="73"/>
        <v/>
      </c>
      <c r="J116" s="927"/>
      <c r="K116" s="927"/>
      <c r="L116" s="927"/>
      <c r="M116" s="927"/>
      <c r="N116" s="927"/>
      <c r="O116" s="927"/>
      <c r="P116" s="928"/>
      <c r="Q116" s="928"/>
      <c r="R116" s="928"/>
      <c r="S116" s="928"/>
      <c r="T116" s="928"/>
      <c r="U116" s="928"/>
      <c r="V116" s="1564"/>
      <c r="W116" s="1564"/>
      <c r="X116" s="212"/>
      <c r="Y116" s="212"/>
      <c r="Z116" s="212"/>
      <c r="AA116" s="212"/>
      <c r="AB116" s="212"/>
      <c r="AC116" s="133"/>
      <c r="AD116" s="133"/>
      <c r="AE116" s="135"/>
      <c r="AF116" s="1181"/>
      <c r="AG116" s="135"/>
      <c r="AH116" s="136"/>
      <c r="AI116" s="136"/>
      <c r="AJ116" s="136"/>
      <c r="AK116" s="133"/>
      <c r="AL116" s="133"/>
      <c r="AM116" s="133"/>
      <c r="AN116" s="133"/>
      <c r="AO116" s="133"/>
      <c r="AP116" s="133"/>
      <c r="AQ116" s="133"/>
      <c r="AR116" s="133"/>
      <c r="AS116" s="133"/>
      <c r="AT116" s="133"/>
      <c r="AU116" s="133"/>
      <c r="AV116" s="133"/>
      <c r="AW116" s="133"/>
      <c r="AX116" s="133"/>
      <c r="AY116" s="133"/>
      <c r="AZ116" s="133"/>
      <c r="BA116" s="133"/>
      <c r="BB116" s="133"/>
      <c r="BD116" s="133">
        <f t="shared" ref="BD116:BD139" si="76">D117</f>
        <v>0</v>
      </c>
      <c r="BE116" s="428" t="s">
        <v>1269</v>
      </c>
      <c r="BF116" s="166" t="str">
        <f t="shared" ref="BF116:BF139" si="77">IF(H117="","",ROUND(H117/$P$4,2))</f>
        <v/>
      </c>
      <c r="BG116" s="166">
        <f t="shared" si="74"/>
        <v>0</v>
      </c>
      <c r="BH116" s="1165" t="str">
        <f t="shared" ref="BH116:BH139" si="78">IF(J117="○",BG116," ")</f>
        <v xml:space="preserve"> </v>
      </c>
      <c r="BI116" s="1165" t="str">
        <f t="shared" ref="BI116:BI139" si="79">IF(K117="○",BG116," ")</f>
        <v xml:space="preserve"> </v>
      </c>
      <c r="BJ116" s="1165" t="str">
        <f t="shared" ref="BJ116:BJ139" si="80">IF(L117="○",BG116," ")</f>
        <v xml:space="preserve"> </v>
      </c>
      <c r="BK116" s="1165" t="str">
        <f t="shared" ref="BK116:BK139" si="81">IF(M117="○",BG116," ")</f>
        <v xml:space="preserve"> </v>
      </c>
      <c r="BL116" s="1165" t="str">
        <f t="shared" ref="BL116:BL139" si="82">IF(N117="○",BG116," ")</f>
        <v xml:space="preserve"> </v>
      </c>
      <c r="BM116" s="1165" t="str">
        <f t="shared" ref="BM116:BM139" si="83">IF(O117="○",BG116," ")</f>
        <v xml:space="preserve"> </v>
      </c>
      <c r="BN116" s="1165" t="str">
        <f t="shared" ref="BN116:BN139" si="84">IF(P117="○",BG116," ")</f>
        <v xml:space="preserve"> </v>
      </c>
      <c r="BO116" s="1165" t="str">
        <f t="shared" ref="BO116:BO139" si="85">IF(Q117="○",BG116," ")</f>
        <v xml:space="preserve"> </v>
      </c>
      <c r="BP116" s="1165" t="str">
        <f t="shared" ref="BP116:BP139" si="86">IF(R117="○",BG116," ")</f>
        <v xml:space="preserve"> </v>
      </c>
      <c r="BQ116" s="1165" t="str">
        <f t="shared" ref="BQ116:BQ139" si="87">IF(S117="○",BG116," ")</f>
        <v xml:space="preserve"> </v>
      </c>
      <c r="BR116" s="1165" t="str">
        <f t="shared" ref="BR116:BR139" si="88">IF(T117="○",BG116," ")</f>
        <v xml:space="preserve"> </v>
      </c>
      <c r="BS116" s="1165" t="str">
        <f t="shared" ref="BS116:BS139" si="89">IF(U117="○",BG116," ")</f>
        <v xml:space="preserve"> </v>
      </c>
    </row>
    <row r="117" spans="1:71" ht="26" customHeight="1">
      <c r="A117" s="261">
        <v>97</v>
      </c>
      <c r="B117" s="922"/>
      <c r="C117" s="924"/>
      <c r="D117" s="923"/>
      <c r="E117" s="924"/>
      <c r="F117" s="924"/>
      <c r="G117" s="924"/>
      <c r="H117" s="166" t="str">
        <f t="shared" si="75"/>
        <v/>
      </c>
      <c r="I117" s="166" t="str">
        <f t="shared" ref="I117:I140" si="90">IF(H117="","",ROUND(H117/$P$4,2))</f>
        <v/>
      </c>
      <c r="J117" s="927"/>
      <c r="K117" s="927"/>
      <c r="L117" s="927"/>
      <c r="M117" s="927"/>
      <c r="N117" s="927"/>
      <c r="O117" s="927"/>
      <c r="P117" s="928"/>
      <c r="Q117" s="928"/>
      <c r="R117" s="928"/>
      <c r="S117" s="928"/>
      <c r="T117" s="928"/>
      <c r="U117" s="928"/>
      <c r="V117" s="1564"/>
      <c r="W117" s="1564"/>
      <c r="X117" s="212"/>
      <c r="Y117" s="212"/>
      <c r="Z117" s="212"/>
      <c r="AA117" s="212"/>
      <c r="AB117" s="212"/>
      <c r="AC117" s="133"/>
      <c r="AD117" s="133"/>
      <c r="AE117" s="135"/>
      <c r="AF117" s="135"/>
      <c r="AG117" s="135"/>
      <c r="AH117" s="136"/>
      <c r="AI117" s="136"/>
      <c r="AJ117" s="136"/>
      <c r="AK117" s="133"/>
      <c r="AL117" s="133"/>
      <c r="AM117" s="133"/>
      <c r="AN117" s="133"/>
      <c r="AO117" s="133"/>
      <c r="AP117" s="133"/>
      <c r="AQ117" s="133"/>
      <c r="AR117" s="133"/>
      <c r="AS117" s="133"/>
      <c r="AT117" s="133"/>
      <c r="AU117" s="133"/>
      <c r="AV117" s="133"/>
      <c r="AW117" s="133"/>
      <c r="AX117" s="133"/>
      <c r="AY117" s="133"/>
      <c r="AZ117" s="133"/>
      <c r="BA117" s="133"/>
      <c r="BB117" s="133"/>
      <c r="BD117" s="133">
        <f t="shared" si="76"/>
        <v>0</v>
      </c>
      <c r="BE117" s="428" t="s">
        <v>1270</v>
      </c>
      <c r="BF117" s="166" t="str">
        <f t="shared" si="77"/>
        <v/>
      </c>
      <c r="BG117" s="166">
        <f t="shared" si="74"/>
        <v>0</v>
      </c>
      <c r="BH117" s="1165" t="str">
        <f t="shared" si="78"/>
        <v xml:space="preserve"> </v>
      </c>
      <c r="BI117" s="1165" t="str">
        <f t="shared" si="79"/>
        <v xml:space="preserve"> </v>
      </c>
      <c r="BJ117" s="1165" t="str">
        <f t="shared" si="80"/>
        <v xml:space="preserve"> </v>
      </c>
      <c r="BK117" s="1165" t="str">
        <f t="shared" si="81"/>
        <v xml:space="preserve"> </v>
      </c>
      <c r="BL117" s="1165" t="str">
        <f t="shared" si="82"/>
        <v xml:space="preserve"> </v>
      </c>
      <c r="BM117" s="1165" t="str">
        <f t="shared" si="83"/>
        <v xml:space="preserve"> </v>
      </c>
      <c r="BN117" s="1165" t="str">
        <f t="shared" si="84"/>
        <v xml:space="preserve"> </v>
      </c>
      <c r="BO117" s="1165" t="str">
        <f t="shared" si="85"/>
        <v xml:space="preserve"> </v>
      </c>
      <c r="BP117" s="1165" t="str">
        <f t="shared" si="86"/>
        <v xml:space="preserve"> </v>
      </c>
      <c r="BQ117" s="1165" t="str">
        <f t="shared" si="87"/>
        <v xml:space="preserve"> </v>
      </c>
      <c r="BR117" s="1165" t="str">
        <f t="shared" si="88"/>
        <v xml:space="preserve"> </v>
      </c>
      <c r="BS117" s="1165" t="str">
        <f t="shared" si="89"/>
        <v xml:space="preserve"> </v>
      </c>
    </row>
    <row r="118" spans="1:71" ht="26" customHeight="1">
      <c r="A118" s="261">
        <v>98</v>
      </c>
      <c r="B118" s="922"/>
      <c r="C118" s="924"/>
      <c r="D118" s="923"/>
      <c r="E118" s="924"/>
      <c r="F118" s="924"/>
      <c r="G118" s="924"/>
      <c r="H118" s="166" t="str">
        <f t="shared" si="75"/>
        <v/>
      </c>
      <c r="I118" s="166" t="str">
        <f t="shared" si="90"/>
        <v/>
      </c>
      <c r="J118" s="927"/>
      <c r="K118" s="927"/>
      <c r="L118" s="927"/>
      <c r="M118" s="927"/>
      <c r="N118" s="927"/>
      <c r="O118" s="927"/>
      <c r="P118" s="928"/>
      <c r="Q118" s="928"/>
      <c r="R118" s="928"/>
      <c r="S118" s="928"/>
      <c r="T118" s="928"/>
      <c r="U118" s="928"/>
      <c r="V118" s="1564"/>
      <c r="W118" s="1564"/>
      <c r="X118" s="212"/>
      <c r="Y118" s="212"/>
      <c r="Z118" s="212"/>
      <c r="AA118" s="212"/>
      <c r="AB118" s="212"/>
      <c r="AC118" s="133"/>
      <c r="AD118" s="133"/>
      <c r="AE118" s="135"/>
      <c r="AF118" s="135"/>
      <c r="AG118" s="135"/>
      <c r="AH118" s="136"/>
      <c r="AI118" s="136"/>
      <c r="AJ118" s="136"/>
      <c r="AK118" s="133"/>
      <c r="AL118" s="133"/>
      <c r="AM118" s="133"/>
      <c r="AN118" s="133"/>
      <c r="AO118" s="133"/>
      <c r="AP118" s="133"/>
      <c r="AQ118" s="133"/>
      <c r="AR118" s="133"/>
      <c r="AS118" s="133"/>
      <c r="AT118" s="133"/>
      <c r="AU118" s="133"/>
      <c r="AV118" s="133"/>
      <c r="AW118" s="133"/>
      <c r="AX118" s="133"/>
      <c r="AY118" s="133"/>
      <c r="AZ118" s="133"/>
      <c r="BA118" s="133"/>
      <c r="BB118" s="133"/>
      <c r="BD118" s="133">
        <f t="shared" si="76"/>
        <v>0</v>
      </c>
      <c r="BE118" s="428" t="s">
        <v>1271</v>
      </c>
      <c r="BF118" s="166" t="str">
        <f t="shared" si="77"/>
        <v/>
      </c>
      <c r="BG118" s="166">
        <f t="shared" si="74"/>
        <v>0</v>
      </c>
      <c r="BH118" s="1165" t="str">
        <f t="shared" si="78"/>
        <v xml:space="preserve"> </v>
      </c>
      <c r="BI118" s="1165" t="str">
        <f t="shared" si="79"/>
        <v xml:space="preserve"> </v>
      </c>
      <c r="BJ118" s="1165" t="str">
        <f t="shared" si="80"/>
        <v xml:space="preserve"> </v>
      </c>
      <c r="BK118" s="1165" t="str">
        <f t="shared" si="81"/>
        <v xml:space="preserve"> </v>
      </c>
      <c r="BL118" s="1165" t="str">
        <f t="shared" si="82"/>
        <v xml:space="preserve"> </v>
      </c>
      <c r="BM118" s="1165" t="str">
        <f t="shared" si="83"/>
        <v xml:space="preserve"> </v>
      </c>
      <c r="BN118" s="1165" t="str">
        <f t="shared" si="84"/>
        <v xml:space="preserve"> </v>
      </c>
      <c r="BO118" s="1165" t="str">
        <f t="shared" si="85"/>
        <v xml:space="preserve"> </v>
      </c>
      <c r="BP118" s="1165" t="str">
        <f t="shared" si="86"/>
        <v xml:space="preserve"> </v>
      </c>
      <c r="BQ118" s="1165" t="str">
        <f t="shared" si="87"/>
        <v xml:space="preserve"> </v>
      </c>
      <c r="BR118" s="1165" t="str">
        <f t="shared" si="88"/>
        <v xml:space="preserve"> </v>
      </c>
      <c r="BS118" s="1165" t="str">
        <f t="shared" si="89"/>
        <v xml:space="preserve"> </v>
      </c>
    </row>
    <row r="119" spans="1:71" ht="26" customHeight="1">
      <c r="A119" s="261">
        <v>99</v>
      </c>
      <c r="B119" s="922"/>
      <c r="C119" s="924"/>
      <c r="D119" s="923"/>
      <c r="E119" s="924"/>
      <c r="F119" s="924"/>
      <c r="G119" s="924"/>
      <c r="H119" s="166" t="str">
        <f t="shared" si="75"/>
        <v/>
      </c>
      <c r="I119" s="166" t="str">
        <f t="shared" si="90"/>
        <v/>
      </c>
      <c r="J119" s="927"/>
      <c r="K119" s="927"/>
      <c r="L119" s="927"/>
      <c r="M119" s="927"/>
      <c r="N119" s="927"/>
      <c r="O119" s="927"/>
      <c r="P119" s="928"/>
      <c r="Q119" s="928"/>
      <c r="R119" s="928"/>
      <c r="S119" s="928"/>
      <c r="T119" s="928"/>
      <c r="U119" s="928"/>
      <c r="V119" s="1564"/>
      <c r="W119" s="1564"/>
      <c r="X119" s="212"/>
      <c r="Y119" s="212"/>
      <c r="Z119" s="212"/>
      <c r="AA119" s="212"/>
      <c r="AB119" s="212"/>
      <c r="AC119" s="133"/>
      <c r="AD119" s="133"/>
      <c r="AE119" s="135"/>
      <c r="AF119" s="135"/>
      <c r="AG119" s="135"/>
      <c r="AH119" s="136"/>
      <c r="AI119" s="136"/>
      <c r="AJ119" s="136"/>
      <c r="AK119" s="133"/>
      <c r="AL119" s="133"/>
      <c r="AM119" s="133"/>
      <c r="AN119" s="133"/>
      <c r="AO119" s="133"/>
      <c r="AP119" s="133"/>
      <c r="AQ119" s="133"/>
      <c r="AR119" s="133"/>
      <c r="AS119" s="133"/>
      <c r="AT119" s="133"/>
      <c r="AU119" s="133"/>
      <c r="AV119" s="133"/>
      <c r="AW119" s="133"/>
      <c r="AX119" s="133"/>
      <c r="AY119" s="133"/>
      <c r="AZ119" s="133"/>
      <c r="BA119" s="133"/>
      <c r="BB119" s="133"/>
      <c r="BD119" s="133">
        <f t="shared" si="76"/>
        <v>0</v>
      </c>
      <c r="BE119" s="428" t="s">
        <v>1272</v>
      </c>
      <c r="BF119" s="166" t="str">
        <f t="shared" si="77"/>
        <v/>
      </c>
      <c r="BG119" s="166">
        <f t="shared" si="74"/>
        <v>0</v>
      </c>
      <c r="BH119" s="1165" t="str">
        <f t="shared" si="78"/>
        <v xml:space="preserve"> </v>
      </c>
      <c r="BI119" s="1165" t="str">
        <f t="shared" si="79"/>
        <v xml:space="preserve"> </v>
      </c>
      <c r="BJ119" s="1165" t="str">
        <f t="shared" si="80"/>
        <v xml:space="preserve"> </v>
      </c>
      <c r="BK119" s="1165" t="str">
        <f t="shared" si="81"/>
        <v xml:space="preserve"> </v>
      </c>
      <c r="BL119" s="1165" t="str">
        <f t="shared" si="82"/>
        <v xml:space="preserve"> </v>
      </c>
      <c r="BM119" s="1165" t="str">
        <f t="shared" si="83"/>
        <v xml:space="preserve"> </v>
      </c>
      <c r="BN119" s="1165" t="str">
        <f t="shared" si="84"/>
        <v xml:space="preserve"> </v>
      </c>
      <c r="BO119" s="1165" t="str">
        <f t="shared" si="85"/>
        <v xml:space="preserve"> </v>
      </c>
      <c r="BP119" s="1165" t="str">
        <f t="shared" si="86"/>
        <v xml:space="preserve"> </v>
      </c>
      <c r="BQ119" s="1165" t="str">
        <f t="shared" si="87"/>
        <v xml:space="preserve"> </v>
      </c>
      <c r="BR119" s="1165" t="str">
        <f t="shared" si="88"/>
        <v xml:space="preserve"> </v>
      </c>
      <c r="BS119" s="1165" t="str">
        <f t="shared" si="89"/>
        <v xml:space="preserve"> </v>
      </c>
    </row>
    <row r="120" spans="1:71" ht="26" customHeight="1">
      <c r="A120" s="261">
        <v>100</v>
      </c>
      <c r="B120" s="922"/>
      <c r="C120" s="922"/>
      <c r="D120" s="923"/>
      <c r="E120" s="924"/>
      <c r="F120" s="924"/>
      <c r="G120" s="924"/>
      <c r="H120" s="166" t="str">
        <f t="shared" si="75"/>
        <v/>
      </c>
      <c r="I120" s="166" t="str">
        <f t="shared" si="90"/>
        <v/>
      </c>
      <c r="J120" s="927"/>
      <c r="K120" s="927"/>
      <c r="L120" s="927"/>
      <c r="M120" s="927"/>
      <c r="N120" s="927"/>
      <c r="O120" s="927"/>
      <c r="P120" s="928"/>
      <c r="Q120" s="928"/>
      <c r="R120" s="928"/>
      <c r="S120" s="928"/>
      <c r="T120" s="928"/>
      <c r="U120" s="928"/>
      <c r="V120" s="1564"/>
      <c r="W120" s="1564"/>
      <c r="X120" s="212"/>
      <c r="Y120" s="212"/>
      <c r="Z120" s="212"/>
      <c r="AA120" s="212"/>
      <c r="AB120" s="212"/>
      <c r="AC120" s="133"/>
      <c r="AD120" s="133"/>
      <c r="AE120" s="135"/>
      <c r="AF120" s="135"/>
      <c r="AG120" s="135"/>
      <c r="AH120" s="136"/>
      <c r="AI120" s="136"/>
      <c r="AJ120" s="136"/>
      <c r="AK120" s="133"/>
      <c r="AL120" s="133"/>
      <c r="AM120" s="133"/>
      <c r="AN120" s="133"/>
      <c r="AO120" s="133"/>
      <c r="AP120" s="133"/>
      <c r="AQ120" s="133"/>
      <c r="AR120" s="133"/>
      <c r="AS120" s="133"/>
      <c r="AT120" s="133"/>
      <c r="AU120" s="133"/>
      <c r="AV120" s="133"/>
      <c r="AW120" s="133"/>
      <c r="AX120" s="133"/>
      <c r="AY120" s="133"/>
      <c r="AZ120" s="133"/>
      <c r="BA120" s="133"/>
      <c r="BB120" s="133"/>
      <c r="BD120" s="133">
        <f t="shared" si="76"/>
        <v>0</v>
      </c>
      <c r="BE120" s="428" t="s">
        <v>1273</v>
      </c>
      <c r="BF120" s="166" t="str">
        <f t="shared" si="77"/>
        <v/>
      </c>
      <c r="BG120" s="166">
        <f t="shared" si="74"/>
        <v>0</v>
      </c>
      <c r="BH120" s="1165" t="str">
        <f t="shared" si="78"/>
        <v xml:space="preserve"> </v>
      </c>
      <c r="BI120" s="1165" t="str">
        <f t="shared" si="79"/>
        <v xml:space="preserve"> </v>
      </c>
      <c r="BJ120" s="1165" t="str">
        <f t="shared" si="80"/>
        <v xml:space="preserve"> </v>
      </c>
      <c r="BK120" s="1165" t="str">
        <f t="shared" si="81"/>
        <v xml:space="preserve"> </v>
      </c>
      <c r="BL120" s="1165" t="str">
        <f t="shared" si="82"/>
        <v xml:space="preserve"> </v>
      </c>
      <c r="BM120" s="1165" t="str">
        <f t="shared" si="83"/>
        <v xml:space="preserve"> </v>
      </c>
      <c r="BN120" s="1165" t="str">
        <f t="shared" si="84"/>
        <v xml:space="preserve"> </v>
      </c>
      <c r="BO120" s="1165" t="str">
        <f t="shared" si="85"/>
        <v xml:space="preserve"> </v>
      </c>
      <c r="BP120" s="1165" t="str">
        <f t="shared" si="86"/>
        <v xml:space="preserve"> </v>
      </c>
      <c r="BQ120" s="1165" t="str">
        <f t="shared" si="87"/>
        <v xml:space="preserve"> </v>
      </c>
      <c r="BR120" s="1165" t="str">
        <f t="shared" si="88"/>
        <v xml:space="preserve"> </v>
      </c>
      <c r="BS120" s="1165" t="str">
        <f t="shared" si="89"/>
        <v xml:space="preserve"> </v>
      </c>
    </row>
    <row r="121" spans="1:71" ht="26" customHeight="1">
      <c r="A121" s="261">
        <v>101</v>
      </c>
      <c r="B121" s="922"/>
      <c r="C121" s="922"/>
      <c r="D121" s="923"/>
      <c r="E121" s="924"/>
      <c r="F121" s="924"/>
      <c r="G121" s="924"/>
      <c r="H121" s="166" t="str">
        <f t="shared" si="75"/>
        <v/>
      </c>
      <c r="I121" s="166" t="str">
        <f t="shared" si="90"/>
        <v/>
      </c>
      <c r="J121" s="927"/>
      <c r="K121" s="927"/>
      <c r="L121" s="927"/>
      <c r="M121" s="927"/>
      <c r="N121" s="927"/>
      <c r="O121" s="927"/>
      <c r="P121" s="928"/>
      <c r="Q121" s="928"/>
      <c r="R121" s="928"/>
      <c r="S121" s="928"/>
      <c r="T121" s="928"/>
      <c r="U121" s="928"/>
      <c r="V121" s="1564"/>
      <c r="W121" s="1564"/>
      <c r="X121" s="212"/>
      <c r="Y121" s="212"/>
      <c r="Z121" s="212"/>
      <c r="AA121" s="212"/>
      <c r="AB121" s="212"/>
      <c r="AC121" s="133"/>
      <c r="AD121" s="133"/>
      <c r="AE121" s="135"/>
      <c r="AF121" s="135"/>
      <c r="AG121" s="135"/>
      <c r="AH121" s="136"/>
      <c r="AI121" s="136"/>
      <c r="AJ121" s="136"/>
      <c r="AK121" s="133"/>
      <c r="AL121" s="133"/>
      <c r="AM121" s="133"/>
      <c r="AN121" s="133"/>
      <c r="AO121" s="133"/>
      <c r="AP121" s="133"/>
      <c r="AQ121" s="133"/>
      <c r="AR121" s="133"/>
      <c r="AS121" s="133"/>
      <c r="AT121" s="133"/>
      <c r="AU121" s="133"/>
      <c r="AV121" s="133"/>
      <c r="AW121" s="133"/>
      <c r="AX121" s="133"/>
      <c r="AY121" s="133"/>
      <c r="AZ121" s="133"/>
      <c r="BA121" s="133"/>
      <c r="BB121" s="133"/>
      <c r="BD121" s="133">
        <f t="shared" si="76"/>
        <v>0</v>
      </c>
      <c r="BE121" s="428" t="s">
        <v>1274</v>
      </c>
      <c r="BF121" s="166" t="str">
        <f t="shared" si="77"/>
        <v/>
      </c>
      <c r="BG121" s="166">
        <f t="shared" si="74"/>
        <v>0</v>
      </c>
      <c r="BH121" s="1165" t="str">
        <f t="shared" si="78"/>
        <v xml:space="preserve"> </v>
      </c>
      <c r="BI121" s="1165" t="str">
        <f t="shared" si="79"/>
        <v xml:space="preserve"> </v>
      </c>
      <c r="BJ121" s="1165" t="str">
        <f t="shared" si="80"/>
        <v xml:space="preserve"> </v>
      </c>
      <c r="BK121" s="1165" t="str">
        <f t="shared" si="81"/>
        <v xml:space="preserve"> </v>
      </c>
      <c r="BL121" s="1165" t="str">
        <f t="shared" si="82"/>
        <v xml:space="preserve"> </v>
      </c>
      <c r="BM121" s="1165" t="str">
        <f t="shared" si="83"/>
        <v xml:space="preserve"> </v>
      </c>
      <c r="BN121" s="1165" t="str">
        <f t="shared" si="84"/>
        <v xml:space="preserve"> </v>
      </c>
      <c r="BO121" s="1165" t="str">
        <f t="shared" si="85"/>
        <v xml:space="preserve"> </v>
      </c>
      <c r="BP121" s="1165" t="str">
        <f t="shared" si="86"/>
        <v xml:space="preserve"> </v>
      </c>
      <c r="BQ121" s="1165" t="str">
        <f t="shared" si="87"/>
        <v xml:space="preserve"> </v>
      </c>
      <c r="BR121" s="1165" t="str">
        <f t="shared" si="88"/>
        <v xml:space="preserve"> </v>
      </c>
      <c r="BS121" s="1165" t="str">
        <f t="shared" si="89"/>
        <v xml:space="preserve"> </v>
      </c>
    </row>
    <row r="122" spans="1:71" ht="26" customHeight="1">
      <c r="A122" s="261">
        <v>102</v>
      </c>
      <c r="B122" s="922"/>
      <c r="C122" s="924"/>
      <c r="D122" s="923"/>
      <c r="E122" s="924"/>
      <c r="F122" s="924"/>
      <c r="G122" s="924"/>
      <c r="H122" s="166" t="str">
        <f t="shared" si="75"/>
        <v/>
      </c>
      <c r="I122" s="166" t="str">
        <f t="shared" si="90"/>
        <v/>
      </c>
      <c r="J122" s="927"/>
      <c r="K122" s="927"/>
      <c r="L122" s="927"/>
      <c r="M122" s="927"/>
      <c r="N122" s="927"/>
      <c r="O122" s="927"/>
      <c r="P122" s="928"/>
      <c r="Q122" s="928"/>
      <c r="R122" s="928"/>
      <c r="S122" s="928"/>
      <c r="T122" s="928"/>
      <c r="U122" s="928"/>
      <c r="V122" s="1564"/>
      <c r="W122" s="1564"/>
      <c r="X122" s="212"/>
      <c r="Y122" s="212"/>
      <c r="Z122" s="212"/>
      <c r="AA122" s="212"/>
      <c r="AB122" s="212"/>
      <c r="AC122" s="133"/>
      <c r="AD122" s="133"/>
      <c r="AE122" s="135"/>
      <c r="AF122" s="135"/>
      <c r="AG122" s="135"/>
      <c r="AH122" s="136"/>
      <c r="AI122" s="136"/>
      <c r="AJ122" s="136"/>
      <c r="AK122" s="133"/>
      <c r="AL122" s="133"/>
      <c r="AM122" s="133"/>
      <c r="AN122" s="133"/>
      <c r="AO122" s="133"/>
      <c r="AP122" s="133"/>
      <c r="AQ122" s="133"/>
      <c r="AR122" s="133"/>
      <c r="AS122" s="133"/>
      <c r="AT122" s="133"/>
      <c r="AU122" s="133"/>
      <c r="AV122" s="133"/>
      <c r="AW122" s="133"/>
      <c r="AX122" s="133"/>
      <c r="AY122" s="133"/>
      <c r="AZ122" s="133"/>
      <c r="BA122" s="133"/>
      <c r="BB122" s="133"/>
      <c r="BD122" s="133">
        <f t="shared" si="76"/>
        <v>0</v>
      </c>
      <c r="BE122" s="428" t="s">
        <v>1275</v>
      </c>
      <c r="BF122" s="166" t="str">
        <f t="shared" si="77"/>
        <v/>
      </c>
      <c r="BG122" s="166">
        <f t="shared" si="74"/>
        <v>0</v>
      </c>
      <c r="BH122" s="1165" t="str">
        <f t="shared" si="78"/>
        <v xml:space="preserve"> </v>
      </c>
      <c r="BI122" s="1165" t="str">
        <f t="shared" si="79"/>
        <v xml:space="preserve"> </v>
      </c>
      <c r="BJ122" s="1165" t="str">
        <f t="shared" si="80"/>
        <v xml:space="preserve"> </v>
      </c>
      <c r="BK122" s="1165" t="str">
        <f t="shared" si="81"/>
        <v xml:space="preserve"> </v>
      </c>
      <c r="BL122" s="1165" t="str">
        <f t="shared" si="82"/>
        <v xml:space="preserve"> </v>
      </c>
      <c r="BM122" s="1165" t="str">
        <f t="shared" si="83"/>
        <v xml:space="preserve"> </v>
      </c>
      <c r="BN122" s="1165" t="str">
        <f t="shared" si="84"/>
        <v xml:space="preserve"> </v>
      </c>
      <c r="BO122" s="1165" t="str">
        <f t="shared" si="85"/>
        <v xml:space="preserve"> </v>
      </c>
      <c r="BP122" s="1165" t="str">
        <f t="shared" si="86"/>
        <v xml:space="preserve"> </v>
      </c>
      <c r="BQ122" s="1165" t="str">
        <f t="shared" si="87"/>
        <v xml:space="preserve"> </v>
      </c>
      <c r="BR122" s="1165" t="str">
        <f t="shared" si="88"/>
        <v xml:space="preserve"> </v>
      </c>
      <c r="BS122" s="1165" t="str">
        <f t="shared" si="89"/>
        <v xml:space="preserve"> </v>
      </c>
    </row>
    <row r="123" spans="1:71" ht="26" customHeight="1">
      <c r="A123" s="261">
        <v>103</v>
      </c>
      <c r="B123" s="922"/>
      <c r="C123" s="924"/>
      <c r="D123" s="923"/>
      <c r="E123" s="924"/>
      <c r="F123" s="924"/>
      <c r="G123" s="924"/>
      <c r="H123" s="166" t="str">
        <f t="shared" si="75"/>
        <v/>
      </c>
      <c r="I123" s="166" t="str">
        <f t="shared" si="90"/>
        <v/>
      </c>
      <c r="J123" s="927"/>
      <c r="K123" s="927"/>
      <c r="L123" s="927"/>
      <c r="M123" s="927"/>
      <c r="N123" s="927"/>
      <c r="O123" s="927"/>
      <c r="P123" s="928"/>
      <c r="Q123" s="928"/>
      <c r="R123" s="928"/>
      <c r="S123" s="928"/>
      <c r="T123" s="928"/>
      <c r="U123" s="928"/>
      <c r="V123" s="1564"/>
      <c r="W123" s="1564"/>
      <c r="X123" s="212"/>
      <c r="Y123" s="212"/>
      <c r="Z123" s="212"/>
      <c r="AA123" s="212"/>
      <c r="AB123" s="212"/>
      <c r="AC123" s="133"/>
      <c r="AD123" s="133"/>
      <c r="AE123" s="135"/>
      <c r="AF123" s="135"/>
      <c r="AG123" s="135"/>
      <c r="AH123" s="136"/>
      <c r="AI123" s="136"/>
      <c r="AJ123" s="136"/>
      <c r="AK123" s="133"/>
      <c r="AL123" s="133"/>
      <c r="AM123" s="133"/>
      <c r="AN123" s="133"/>
      <c r="AO123" s="133"/>
      <c r="AP123" s="133"/>
      <c r="AQ123" s="133"/>
      <c r="AR123" s="133"/>
      <c r="AS123" s="133"/>
      <c r="AT123" s="133"/>
      <c r="AU123" s="133"/>
      <c r="AV123" s="133"/>
      <c r="AW123" s="133"/>
      <c r="AX123" s="133"/>
      <c r="AY123" s="133"/>
      <c r="AZ123" s="133"/>
      <c r="BA123" s="133"/>
      <c r="BB123" s="133"/>
      <c r="BD123" s="133">
        <f t="shared" si="76"/>
        <v>0</v>
      </c>
      <c r="BE123" s="428" t="s">
        <v>1276</v>
      </c>
      <c r="BF123" s="166" t="str">
        <f t="shared" si="77"/>
        <v/>
      </c>
      <c r="BG123" s="166">
        <f t="shared" si="74"/>
        <v>0</v>
      </c>
      <c r="BH123" s="1165" t="str">
        <f t="shared" si="78"/>
        <v xml:space="preserve"> </v>
      </c>
      <c r="BI123" s="1165" t="str">
        <f t="shared" si="79"/>
        <v xml:space="preserve"> </v>
      </c>
      <c r="BJ123" s="1165" t="str">
        <f t="shared" si="80"/>
        <v xml:space="preserve"> </v>
      </c>
      <c r="BK123" s="1165" t="str">
        <f t="shared" si="81"/>
        <v xml:space="preserve"> </v>
      </c>
      <c r="BL123" s="1165" t="str">
        <f t="shared" si="82"/>
        <v xml:space="preserve"> </v>
      </c>
      <c r="BM123" s="1165" t="str">
        <f t="shared" si="83"/>
        <v xml:space="preserve"> </v>
      </c>
      <c r="BN123" s="1165" t="str">
        <f t="shared" si="84"/>
        <v xml:space="preserve"> </v>
      </c>
      <c r="BO123" s="1165" t="str">
        <f t="shared" si="85"/>
        <v xml:space="preserve"> </v>
      </c>
      <c r="BP123" s="1165" t="str">
        <f t="shared" si="86"/>
        <v xml:space="preserve"> </v>
      </c>
      <c r="BQ123" s="1165" t="str">
        <f t="shared" si="87"/>
        <v xml:space="preserve"> </v>
      </c>
      <c r="BR123" s="1165" t="str">
        <f t="shared" si="88"/>
        <v xml:space="preserve"> </v>
      </c>
      <c r="BS123" s="1165" t="str">
        <f t="shared" si="89"/>
        <v xml:space="preserve"> </v>
      </c>
    </row>
    <row r="124" spans="1:71" ht="26" customHeight="1">
      <c r="A124" s="261">
        <v>104</v>
      </c>
      <c r="B124" s="922"/>
      <c r="C124" s="924"/>
      <c r="D124" s="923"/>
      <c r="E124" s="924"/>
      <c r="F124" s="924"/>
      <c r="G124" s="924"/>
      <c r="H124" s="166" t="str">
        <f t="shared" si="75"/>
        <v/>
      </c>
      <c r="I124" s="166" t="str">
        <f t="shared" si="90"/>
        <v/>
      </c>
      <c r="J124" s="927"/>
      <c r="K124" s="927"/>
      <c r="L124" s="927"/>
      <c r="M124" s="927"/>
      <c r="N124" s="927"/>
      <c r="O124" s="927"/>
      <c r="P124" s="928"/>
      <c r="Q124" s="928"/>
      <c r="R124" s="928"/>
      <c r="S124" s="928"/>
      <c r="T124" s="928"/>
      <c r="U124" s="928"/>
      <c r="V124" s="1564"/>
      <c r="W124" s="1564"/>
      <c r="X124" s="212"/>
      <c r="Y124" s="212"/>
      <c r="Z124" s="212"/>
      <c r="AA124" s="212"/>
      <c r="AB124" s="212"/>
      <c r="AC124" s="133"/>
      <c r="AD124" s="133"/>
      <c r="AE124" s="135"/>
      <c r="AF124" s="135"/>
      <c r="AG124" s="135"/>
      <c r="AH124" s="136"/>
      <c r="AI124" s="136"/>
      <c r="AJ124" s="136"/>
      <c r="AK124" s="133"/>
      <c r="AL124" s="133"/>
      <c r="AM124" s="133"/>
      <c r="AN124" s="133"/>
      <c r="AO124" s="133"/>
      <c r="AP124" s="133"/>
      <c r="AQ124" s="133"/>
      <c r="AR124" s="133"/>
      <c r="AS124" s="133"/>
      <c r="AT124" s="133"/>
      <c r="AU124" s="133"/>
      <c r="AV124" s="133"/>
      <c r="AW124" s="133"/>
      <c r="AX124" s="133"/>
      <c r="AY124" s="133"/>
      <c r="AZ124" s="133"/>
      <c r="BA124" s="133"/>
      <c r="BB124" s="133"/>
      <c r="BD124" s="133">
        <f t="shared" si="76"/>
        <v>0</v>
      </c>
      <c r="BE124" s="428" t="s">
        <v>1277</v>
      </c>
      <c r="BF124" s="166" t="str">
        <f t="shared" si="77"/>
        <v/>
      </c>
      <c r="BG124" s="166">
        <f t="shared" si="74"/>
        <v>0</v>
      </c>
      <c r="BH124" s="1165" t="str">
        <f t="shared" si="78"/>
        <v xml:space="preserve"> </v>
      </c>
      <c r="BI124" s="1165" t="str">
        <f t="shared" si="79"/>
        <v xml:space="preserve"> </v>
      </c>
      <c r="BJ124" s="1165" t="str">
        <f t="shared" si="80"/>
        <v xml:space="preserve"> </v>
      </c>
      <c r="BK124" s="1165" t="str">
        <f t="shared" si="81"/>
        <v xml:space="preserve"> </v>
      </c>
      <c r="BL124" s="1165" t="str">
        <f t="shared" si="82"/>
        <v xml:space="preserve"> </v>
      </c>
      <c r="BM124" s="1165" t="str">
        <f t="shared" si="83"/>
        <v xml:space="preserve"> </v>
      </c>
      <c r="BN124" s="1165" t="str">
        <f t="shared" si="84"/>
        <v xml:space="preserve"> </v>
      </c>
      <c r="BO124" s="1165" t="str">
        <f t="shared" si="85"/>
        <v xml:space="preserve"> </v>
      </c>
      <c r="BP124" s="1165" t="str">
        <f t="shared" si="86"/>
        <v xml:space="preserve"> </v>
      </c>
      <c r="BQ124" s="1165" t="str">
        <f t="shared" si="87"/>
        <v xml:space="preserve"> </v>
      </c>
      <c r="BR124" s="1165" t="str">
        <f t="shared" si="88"/>
        <v xml:space="preserve"> </v>
      </c>
      <c r="BS124" s="1165" t="str">
        <f t="shared" si="89"/>
        <v xml:space="preserve"> </v>
      </c>
    </row>
    <row r="125" spans="1:71" ht="26" customHeight="1">
      <c r="A125" s="261">
        <v>105</v>
      </c>
      <c r="B125" s="922"/>
      <c r="C125" s="924"/>
      <c r="D125" s="923"/>
      <c r="E125" s="924"/>
      <c r="F125" s="924"/>
      <c r="G125" s="924"/>
      <c r="H125" s="166" t="str">
        <f t="shared" si="75"/>
        <v/>
      </c>
      <c r="I125" s="166" t="str">
        <f t="shared" si="90"/>
        <v/>
      </c>
      <c r="J125" s="927"/>
      <c r="K125" s="927"/>
      <c r="L125" s="927"/>
      <c r="M125" s="927"/>
      <c r="N125" s="927"/>
      <c r="O125" s="927"/>
      <c r="P125" s="928"/>
      <c r="Q125" s="928"/>
      <c r="R125" s="928"/>
      <c r="S125" s="928"/>
      <c r="T125" s="928"/>
      <c r="U125" s="928"/>
      <c r="V125" s="1564"/>
      <c r="W125" s="1564"/>
      <c r="X125" s="212"/>
      <c r="Y125" s="212"/>
      <c r="Z125" s="212"/>
      <c r="AA125" s="212"/>
      <c r="AB125" s="212"/>
      <c r="AC125" s="133"/>
      <c r="AD125" s="133"/>
      <c r="AE125" s="135"/>
      <c r="AF125" s="135"/>
      <c r="AG125" s="135"/>
      <c r="AH125" s="136"/>
      <c r="AI125" s="136"/>
      <c r="AJ125" s="136"/>
      <c r="AK125" s="133"/>
      <c r="AL125" s="133"/>
      <c r="AM125" s="133"/>
      <c r="AN125" s="133"/>
      <c r="AO125" s="133"/>
      <c r="AP125" s="133"/>
      <c r="AQ125" s="133"/>
      <c r="AR125" s="133"/>
      <c r="AS125" s="133"/>
      <c r="AT125" s="133"/>
      <c r="AU125" s="133"/>
      <c r="AV125" s="133"/>
      <c r="AW125" s="133"/>
      <c r="AX125" s="133"/>
      <c r="AY125" s="133"/>
      <c r="AZ125" s="133"/>
      <c r="BA125" s="133"/>
      <c r="BB125" s="133"/>
      <c r="BD125" s="133">
        <f t="shared" si="76"/>
        <v>0</v>
      </c>
      <c r="BE125" s="428" t="s">
        <v>1278</v>
      </c>
      <c r="BF125" s="166" t="str">
        <f t="shared" si="77"/>
        <v/>
      </c>
      <c r="BG125" s="166">
        <f t="shared" si="74"/>
        <v>0</v>
      </c>
      <c r="BH125" s="1165" t="str">
        <f t="shared" si="78"/>
        <v xml:space="preserve"> </v>
      </c>
      <c r="BI125" s="1165" t="str">
        <f t="shared" si="79"/>
        <v xml:space="preserve"> </v>
      </c>
      <c r="BJ125" s="1165" t="str">
        <f t="shared" si="80"/>
        <v xml:space="preserve"> </v>
      </c>
      <c r="BK125" s="1165" t="str">
        <f t="shared" si="81"/>
        <v xml:space="preserve"> </v>
      </c>
      <c r="BL125" s="1165" t="str">
        <f t="shared" si="82"/>
        <v xml:space="preserve"> </v>
      </c>
      <c r="BM125" s="1165" t="str">
        <f t="shared" si="83"/>
        <v xml:space="preserve"> </v>
      </c>
      <c r="BN125" s="1165" t="str">
        <f t="shared" si="84"/>
        <v xml:space="preserve"> </v>
      </c>
      <c r="BO125" s="1165" t="str">
        <f t="shared" si="85"/>
        <v xml:space="preserve"> </v>
      </c>
      <c r="BP125" s="1165" t="str">
        <f t="shared" si="86"/>
        <v xml:space="preserve"> </v>
      </c>
      <c r="BQ125" s="1165" t="str">
        <f t="shared" si="87"/>
        <v xml:space="preserve"> </v>
      </c>
      <c r="BR125" s="1165" t="str">
        <f t="shared" si="88"/>
        <v xml:space="preserve"> </v>
      </c>
      <c r="BS125" s="1165" t="str">
        <f t="shared" si="89"/>
        <v xml:space="preserve"> </v>
      </c>
    </row>
    <row r="126" spans="1:71" ht="26" customHeight="1">
      <c r="A126" s="261">
        <v>106</v>
      </c>
      <c r="B126" s="922"/>
      <c r="C126" s="924"/>
      <c r="D126" s="923"/>
      <c r="E126" s="924"/>
      <c r="F126" s="924"/>
      <c r="G126" s="924"/>
      <c r="H126" s="166" t="str">
        <f t="shared" si="75"/>
        <v/>
      </c>
      <c r="I126" s="166" t="str">
        <f t="shared" si="90"/>
        <v/>
      </c>
      <c r="J126" s="927"/>
      <c r="K126" s="927"/>
      <c r="L126" s="927"/>
      <c r="M126" s="927"/>
      <c r="N126" s="927"/>
      <c r="O126" s="927"/>
      <c r="P126" s="928"/>
      <c r="Q126" s="928"/>
      <c r="R126" s="928"/>
      <c r="S126" s="928"/>
      <c r="T126" s="928"/>
      <c r="U126" s="928"/>
      <c r="V126" s="1564"/>
      <c r="W126" s="1564"/>
      <c r="X126" s="212"/>
      <c r="Y126" s="212"/>
      <c r="Z126" s="212"/>
      <c r="AA126" s="212"/>
      <c r="AB126" s="212"/>
      <c r="AC126" s="133"/>
      <c r="AD126" s="133"/>
      <c r="AE126" s="135"/>
      <c r="AF126" s="135"/>
      <c r="AG126" s="135"/>
      <c r="AH126" s="136"/>
      <c r="AI126" s="136"/>
      <c r="AJ126" s="136"/>
      <c r="AK126" s="133"/>
      <c r="AL126" s="133"/>
      <c r="AM126" s="133"/>
      <c r="AN126" s="133"/>
      <c r="AO126" s="133"/>
      <c r="AP126" s="133"/>
      <c r="AQ126" s="133"/>
      <c r="AR126" s="133"/>
      <c r="AS126" s="133"/>
      <c r="AT126" s="133"/>
      <c r="AU126" s="133"/>
      <c r="AV126" s="133"/>
      <c r="AW126" s="133"/>
      <c r="AX126" s="133"/>
      <c r="AY126" s="133"/>
      <c r="AZ126" s="133"/>
      <c r="BA126" s="133"/>
      <c r="BB126" s="133"/>
      <c r="BD126" s="133">
        <f t="shared" si="76"/>
        <v>0</v>
      </c>
      <c r="BE126" s="428" t="s">
        <v>1279</v>
      </c>
      <c r="BF126" s="166" t="str">
        <f t="shared" si="77"/>
        <v/>
      </c>
      <c r="BG126" s="166">
        <f t="shared" si="74"/>
        <v>0</v>
      </c>
      <c r="BH126" s="1165" t="str">
        <f t="shared" si="78"/>
        <v xml:space="preserve"> </v>
      </c>
      <c r="BI126" s="1165" t="str">
        <f t="shared" si="79"/>
        <v xml:space="preserve"> </v>
      </c>
      <c r="BJ126" s="1165" t="str">
        <f t="shared" si="80"/>
        <v xml:space="preserve"> </v>
      </c>
      <c r="BK126" s="1165" t="str">
        <f t="shared" si="81"/>
        <v xml:space="preserve"> </v>
      </c>
      <c r="BL126" s="1165" t="str">
        <f t="shared" si="82"/>
        <v xml:space="preserve"> </v>
      </c>
      <c r="BM126" s="1165" t="str">
        <f t="shared" si="83"/>
        <v xml:space="preserve"> </v>
      </c>
      <c r="BN126" s="1165" t="str">
        <f t="shared" si="84"/>
        <v xml:space="preserve"> </v>
      </c>
      <c r="BO126" s="1165" t="str">
        <f t="shared" si="85"/>
        <v xml:space="preserve"> </v>
      </c>
      <c r="BP126" s="1165" t="str">
        <f t="shared" si="86"/>
        <v xml:space="preserve"> </v>
      </c>
      <c r="BQ126" s="1165" t="str">
        <f t="shared" si="87"/>
        <v xml:space="preserve"> </v>
      </c>
      <c r="BR126" s="1165" t="str">
        <f t="shared" si="88"/>
        <v xml:space="preserve"> </v>
      </c>
      <c r="BS126" s="1165" t="str">
        <f t="shared" si="89"/>
        <v xml:space="preserve"> </v>
      </c>
    </row>
    <row r="127" spans="1:71" ht="26" customHeight="1">
      <c r="A127" s="261">
        <v>107</v>
      </c>
      <c r="B127" s="922"/>
      <c r="C127" s="924"/>
      <c r="D127" s="923"/>
      <c r="E127" s="924"/>
      <c r="F127" s="924"/>
      <c r="G127" s="924"/>
      <c r="H127" s="166" t="str">
        <f t="shared" si="75"/>
        <v/>
      </c>
      <c r="I127" s="166" t="str">
        <f t="shared" si="90"/>
        <v/>
      </c>
      <c r="J127" s="927"/>
      <c r="K127" s="927"/>
      <c r="L127" s="927"/>
      <c r="M127" s="927"/>
      <c r="N127" s="927"/>
      <c r="O127" s="927"/>
      <c r="P127" s="928"/>
      <c r="Q127" s="928"/>
      <c r="R127" s="928"/>
      <c r="S127" s="928"/>
      <c r="T127" s="928"/>
      <c r="U127" s="928"/>
      <c r="V127" s="1564"/>
      <c r="W127" s="1564"/>
      <c r="X127" s="212"/>
      <c r="Y127" s="212"/>
      <c r="Z127" s="212"/>
      <c r="AA127" s="212"/>
      <c r="AB127" s="212"/>
      <c r="AC127" s="133"/>
      <c r="AD127" s="133"/>
      <c r="AE127" s="135"/>
      <c r="AF127" s="135"/>
      <c r="AG127" s="135"/>
      <c r="AH127" s="136"/>
      <c r="AI127" s="136"/>
      <c r="AJ127" s="136"/>
      <c r="AK127" s="133"/>
      <c r="AL127" s="133"/>
      <c r="AM127" s="133"/>
      <c r="AN127" s="133"/>
      <c r="AO127" s="133"/>
      <c r="AP127" s="133"/>
      <c r="AQ127" s="133"/>
      <c r="AR127" s="133"/>
      <c r="AS127" s="133"/>
      <c r="AT127" s="133"/>
      <c r="AU127" s="133"/>
      <c r="AV127" s="133"/>
      <c r="AW127" s="133"/>
      <c r="AX127" s="133"/>
      <c r="AY127" s="133"/>
      <c r="AZ127" s="133"/>
      <c r="BA127" s="133"/>
      <c r="BB127" s="133"/>
      <c r="BD127" s="133">
        <f t="shared" si="76"/>
        <v>0</v>
      </c>
      <c r="BE127" s="428" t="s">
        <v>1280</v>
      </c>
      <c r="BF127" s="166" t="str">
        <f t="shared" si="77"/>
        <v/>
      </c>
      <c r="BG127" s="166">
        <f t="shared" si="74"/>
        <v>0</v>
      </c>
      <c r="BH127" s="1165" t="str">
        <f t="shared" si="78"/>
        <v xml:space="preserve"> </v>
      </c>
      <c r="BI127" s="1165" t="str">
        <f t="shared" si="79"/>
        <v xml:space="preserve"> </v>
      </c>
      <c r="BJ127" s="1165" t="str">
        <f t="shared" si="80"/>
        <v xml:space="preserve"> </v>
      </c>
      <c r="BK127" s="1165" t="str">
        <f t="shared" si="81"/>
        <v xml:space="preserve"> </v>
      </c>
      <c r="BL127" s="1165" t="str">
        <f t="shared" si="82"/>
        <v xml:space="preserve"> </v>
      </c>
      <c r="BM127" s="1165" t="str">
        <f t="shared" si="83"/>
        <v xml:space="preserve"> </v>
      </c>
      <c r="BN127" s="1165" t="str">
        <f t="shared" si="84"/>
        <v xml:space="preserve"> </v>
      </c>
      <c r="BO127" s="1165" t="str">
        <f t="shared" si="85"/>
        <v xml:space="preserve"> </v>
      </c>
      <c r="BP127" s="1165" t="str">
        <f t="shared" si="86"/>
        <v xml:space="preserve"> </v>
      </c>
      <c r="BQ127" s="1165" t="str">
        <f t="shared" si="87"/>
        <v xml:space="preserve"> </v>
      </c>
      <c r="BR127" s="1165" t="str">
        <f t="shared" si="88"/>
        <v xml:space="preserve"> </v>
      </c>
      <c r="BS127" s="1165" t="str">
        <f t="shared" si="89"/>
        <v xml:space="preserve"> </v>
      </c>
    </row>
    <row r="128" spans="1:71" ht="26" customHeight="1">
      <c r="A128" s="261">
        <v>108</v>
      </c>
      <c r="B128" s="922"/>
      <c r="C128" s="924"/>
      <c r="D128" s="923"/>
      <c r="E128" s="924"/>
      <c r="F128" s="924"/>
      <c r="G128" s="924"/>
      <c r="H128" s="166" t="str">
        <f t="shared" si="75"/>
        <v/>
      </c>
      <c r="I128" s="166" t="str">
        <f t="shared" si="90"/>
        <v/>
      </c>
      <c r="J128" s="927"/>
      <c r="K128" s="927"/>
      <c r="L128" s="927"/>
      <c r="M128" s="927"/>
      <c r="N128" s="927"/>
      <c r="O128" s="927"/>
      <c r="P128" s="928"/>
      <c r="Q128" s="928"/>
      <c r="R128" s="928"/>
      <c r="S128" s="928"/>
      <c r="T128" s="928"/>
      <c r="U128" s="928"/>
      <c r="V128" s="1564"/>
      <c r="W128" s="1564"/>
      <c r="X128" s="212"/>
      <c r="Y128" s="212"/>
      <c r="Z128" s="212"/>
      <c r="AA128" s="212"/>
      <c r="AB128" s="212"/>
      <c r="AC128" s="133"/>
      <c r="AD128" s="133"/>
      <c r="AE128" s="135"/>
      <c r="AF128" s="135"/>
      <c r="AG128" s="135"/>
      <c r="AH128" s="136"/>
      <c r="AI128" s="136"/>
      <c r="AJ128" s="136"/>
      <c r="AK128" s="133"/>
      <c r="AL128" s="133"/>
      <c r="AM128" s="133"/>
      <c r="AN128" s="133"/>
      <c r="AO128" s="133"/>
      <c r="AP128" s="133"/>
      <c r="AQ128" s="133"/>
      <c r="AR128" s="133"/>
      <c r="AS128" s="133"/>
      <c r="AT128" s="133"/>
      <c r="AU128" s="133"/>
      <c r="AV128" s="133"/>
      <c r="AW128" s="133"/>
      <c r="AX128" s="133"/>
      <c r="AY128" s="133"/>
      <c r="AZ128" s="133"/>
      <c r="BA128" s="133"/>
      <c r="BB128" s="133"/>
      <c r="BD128" s="133">
        <f t="shared" si="76"/>
        <v>0</v>
      </c>
      <c r="BE128" s="428" t="s">
        <v>1281</v>
      </c>
      <c r="BF128" s="166" t="str">
        <f t="shared" si="77"/>
        <v/>
      </c>
      <c r="BG128" s="166">
        <f t="shared" si="74"/>
        <v>0</v>
      </c>
      <c r="BH128" s="1165" t="str">
        <f t="shared" si="78"/>
        <v xml:space="preserve"> </v>
      </c>
      <c r="BI128" s="1165" t="str">
        <f t="shared" si="79"/>
        <v xml:space="preserve"> </v>
      </c>
      <c r="BJ128" s="1165" t="str">
        <f t="shared" si="80"/>
        <v xml:space="preserve"> </v>
      </c>
      <c r="BK128" s="1165" t="str">
        <f t="shared" si="81"/>
        <v xml:space="preserve"> </v>
      </c>
      <c r="BL128" s="1165" t="str">
        <f t="shared" si="82"/>
        <v xml:space="preserve"> </v>
      </c>
      <c r="BM128" s="1165" t="str">
        <f t="shared" si="83"/>
        <v xml:space="preserve"> </v>
      </c>
      <c r="BN128" s="1165" t="str">
        <f t="shared" si="84"/>
        <v xml:space="preserve"> </v>
      </c>
      <c r="BO128" s="1165" t="str">
        <f t="shared" si="85"/>
        <v xml:space="preserve"> </v>
      </c>
      <c r="BP128" s="1165" t="str">
        <f t="shared" si="86"/>
        <v xml:space="preserve"> </v>
      </c>
      <c r="BQ128" s="1165" t="str">
        <f t="shared" si="87"/>
        <v xml:space="preserve"> </v>
      </c>
      <c r="BR128" s="1165" t="str">
        <f t="shared" si="88"/>
        <v xml:space="preserve"> </v>
      </c>
      <c r="BS128" s="1165" t="str">
        <f t="shared" si="89"/>
        <v xml:space="preserve"> </v>
      </c>
    </row>
    <row r="129" spans="1:71" ht="26" customHeight="1">
      <c r="A129" s="261">
        <v>109</v>
      </c>
      <c r="B129" s="922"/>
      <c r="C129" s="925"/>
      <c r="D129" s="923"/>
      <c r="E129" s="924"/>
      <c r="F129" s="926"/>
      <c r="G129" s="926"/>
      <c r="H129" s="166" t="str">
        <f t="shared" si="75"/>
        <v/>
      </c>
      <c r="I129" s="166" t="str">
        <f t="shared" si="90"/>
        <v/>
      </c>
      <c r="J129" s="926"/>
      <c r="K129" s="926"/>
      <c r="L129" s="926"/>
      <c r="M129" s="926"/>
      <c r="N129" s="926"/>
      <c r="O129" s="926"/>
      <c r="P129" s="928"/>
      <c r="Q129" s="928"/>
      <c r="R129" s="928"/>
      <c r="S129" s="928"/>
      <c r="T129" s="928"/>
      <c r="U129" s="928"/>
      <c r="V129" s="1564"/>
      <c r="W129" s="1564"/>
      <c r="X129" s="212"/>
      <c r="Y129" s="212"/>
      <c r="Z129" s="212"/>
      <c r="AA129" s="212"/>
      <c r="AB129" s="212"/>
      <c r="AC129" s="133"/>
      <c r="AD129" s="133"/>
      <c r="AE129" s="135"/>
      <c r="AF129" s="135"/>
      <c r="AG129" s="135"/>
      <c r="AH129" s="136"/>
      <c r="AI129" s="136"/>
      <c r="AJ129" s="136"/>
      <c r="AK129" s="133"/>
      <c r="AL129" s="133"/>
      <c r="AM129" s="133"/>
      <c r="AN129" s="133"/>
      <c r="AO129" s="133"/>
      <c r="AP129" s="133"/>
      <c r="AQ129" s="133"/>
      <c r="AR129" s="133"/>
      <c r="AS129" s="133"/>
      <c r="AT129" s="133"/>
      <c r="AU129" s="133"/>
      <c r="AV129" s="133"/>
      <c r="AW129" s="133"/>
      <c r="AX129" s="133"/>
      <c r="AY129" s="133"/>
      <c r="AZ129" s="133"/>
      <c r="BA129" s="133"/>
      <c r="BB129" s="133"/>
      <c r="BD129" s="133">
        <f t="shared" si="76"/>
        <v>0</v>
      </c>
      <c r="BE129" s="428" t="s">
        <v>1282</v>
      </c>
      <c r="BF129" s="166" t="str">
        <f t="shared" si="77"/>
        <v/>
      </c>
      <c r="BG129" s="166">
        <f t="shared" si="74"/>
        <v>0</v>
      </c>
      <c r="BH129" s="1165" t="str">
        <f t="shared" si="78"/>
        <v xml:space="preserve"> </v>
      </c>
      <c r="BI129" s="1165" t="str">
        <f t="shared" si="79"/>
        <v xml:space="preserve"> </v>
      </c>
      <c r="BJ129" s="1165" t="str">
        <f t="shared" si="80"/>
        <v xml:space="preserve"> </v>
      </c>
      <c r="BK129" s="1165" t="str">
        <f t="shared" si="81"/>
        <v xml:space="preserve"> </v>
      </c>
      <c r="BL129" s="1165" t="str">
        <f t="shared" si="82"/>
        <v xml:space="preserve"> </v>
      </c>
      <c r="BM129" s="1165" t="str">
        <f t="shared" si="83"/>
        <v xml:space="preserve"> </v>
      </c>
      <c r="BN129" s="1165" t="str">
        <f t="shared" si="84"/>
        <v xml:space="preserve"> </v>
      </c>
      <c r="BO129" s="1165" t="str">
        <f t="shared" si="85"/>
        <v xml:space="preserve"> </v>
      </c>
      <c r="BP129" s="1165" t="str">
        <f t="shared" si="86"/>
        <v xml:space="preserve"> </v>
      </c>
      <c r="BQ129" s="1165" t="str">
        <f t="shared" si="87"/>
        <v xml:space="preserve"> </v>
      </c>
      <c r="BR129" s="1165" t="str">
        <f t="shared" si="88"/>
        <v xml:space="preserve"> </v>
      </c>
      <c r="BS129" s="1165" t="str">
        <f t="shared" si="89"/>
        <v xml:space="preserve"> </v>
      </c>
    </row>
    <row r="130" spans="1:71" ht="26" customHeight="1">
      <c r="A130" s="261">
        <v>110</v>
      </c>
      <c r="B130" s="922"/>
      <c r="C130" s="925"/>
      <c r="D130" s="923"/>
      <c r="E130" s="924"/>
      <c r="F130" s="926"/>
      <c r="G130" s="926"/>
      <c r="H130" s="166" t="str">
        <f t="shared" si="75"/>
        <v/>
      </c>
      <c r="I130" s="166" t="str">
        <f t="shared" si="90"/>
        <v/>
      </c>
      <c r="J130" s="926"/>
      <c r="K130" s="926"/>
      <c r="L130" s="926"/>
      <c r="M130" s="926"/>
      <c r="N130" s="926"/>
      <c r="O130" s="926"/>
      <c r="P130" s="928"/>
      <c r="Q130" s="928"/>
      <c r="R130" s="928"/>
      <c r="S130" s="928"/>
      <c r="T130" s="928"/>
      <c r="U130" s="928"/>
      <c r="V130" s="1564"/>
      <c r="W130" s="1564"/>
      <c r="X130" s="212"/>
      <c r="Y130" s="212"/>
      <c r="Z130" s="212"/>
      <c r="AA130" s="212"/>
      <c r="AB130" s="212"/>
      <c r="AC130" s="133"/>
      <c r="AD130" s="133"/>
      <c r="AE130" s="135"/>
      <c r="AF130" s="135"/>
      <c r="AG130" s="135"/>
      <c r="AH130" s="136"/>
      <c r="AI130" s="136"/>
      <c r="AJ130" s="136"/>
      <c r="AK130" s="133"/>
      <c r="AL130" s="133"/>
      <c r="AM130" s="133"/>
      <c r="AN130" s="133"/>
      <c r="AO130" s="133"/>
      <c r="AP130" s="133"/>
      <c r="AQ130" s="133"/>
      <c r="AR130" s="133"/>
      <c r="AS130" s="133"/>
      <c r="AT130" s="133"/>
      <c r="AU130" s="133"/>
      <c r="AV130" s="133"/>
      <c r="AW130" s="133"/>
      <c r="AX130" s="133"/>
      <c r="AY130" s="133"/>
      <c r="AZ130" s="133"/>
      <c r="BA130" s="133"/>
      <c r="BB130" s="133"/>
      <c r="BD130" s="133">
        <f t="shared" si="76"/>
        <v>0</v>
      </c>
      <c r="BE130" s="428" t="s">
        <v>1283</v>
      </c>
      <c r="BF130" s="166" t="str">
        <f t="shared" si="77"/>
        <v/>
      </c>
      <c r="BG130" s="166">
        <f t="shared" si="74"/>
        <v>0</v>
      </c>
      <c r="BH130" s="1165" t="str">
        <f t="shared" si="78"/>
        <v xml:space="preserve"> </v>
      </c>
      <c r="BI130" s="1165" t="str">
        <f t="shared" si="79"/>
        <v xml:space="preserve"> </v>
      </c>
      <c r="BJ130" s="1165" t="str">
        <f t="shared" si="80"/>
        <v xml:space="preserve"> </v>
      </c>
      <c r="BK130" s="1165" t="str">
        <f t="shared" si="81"/>
        <v xml:space="preserve"> </v>
      </c>
      <c r="BL130" s="1165" t="str">
        <f t="shared" si="82"/>
        <v xml:space="preserve"> </v>
      </c>
      <c r="BM130" s="1165" t="str">
        <f t="shared" si="83"/>
        <v xml:space="preserve"> </v>
      </c>
      <c r="BN130" s="1165" t="str">
        <f t="shared" si="84"/>
        <v xml:space="preserve"> </v>
      </c>
      <c r="BO130" s="1165" t="str">
        <f t="shared" si="85"/>
        <v xml:space="preserve"> </v>
      </c>
      <c r="BP130" s="1165" t="str">
        <f t="shared" si="86"/>
        <v xml:space="preserve"> </v>
      </c>
      <c r="BQ130" s="1165" t="str">
        <f t="shared" si="87"/>
        <v xml:space="preserve"> </v>
      </c>
      <c r="BR130" s="1165" t="str">
        <f t="shared" si="88"/>
        <v xml:space="preserve"> </v>
      </c>
      <c r="BS130" s="1165" t="str">
        <f t="shared" si="89"/>
        <v xml:space="preserve"> </v>
      </c>
    </row>
    <row r="131" spans="1:71" ht="26" customHeight="1">
      <c r="A131" s="261">
        <v>111</v>
      </c>
      <c r="B131" s="922"/>
      <c r="C131" s="925"/>
      <c r="D131" s="923"/>
      <c r="E131" s="924"/>
      <c r="F131" s="926"/>
      <c r="G131" s="926"/>
      <c r="H131" s="166" t="str">
        <f t="shared" si="75"/>
        <v/>
      </c>
      <c r="I131" s="166" t="str">
        <f t="shared" si="90"/>
        <v/>
      </c>
      <c r="J131" s="926"/>
      <c r="K131" s="926"/>
      <c r="L131" s="926"/>
      <c r="M131" s="926"/>
      <c r="N131" s="926"/>
      <c r="O131" s="926"/>
      <c r="P131" s="928"/>
      <c r="Q131" s="928"/>
      <c r="R131" s="928"/>
      <c r="S131" s="928"/>
      <c r="T131" s="928"/>
      <c r="U131" s="928"/>
      <c r="V131" s="1564"/>
      <c r="W131" s="1564"/>
      <c r="X131" s="212"/>
      <c r="Y131" s="212"/>
      <c r="Z131" s="212"/>
      <c r="AA131" s="212"/>
      <c r="AB131" s="212"/>
      <c r="AC131" s="133"/>
      <c r="AD131" s="133"/>
      <c r="AE131" s="135"/>
      <c r="AF131" s="135"/>
      <c r="AG131" s="135"/>
      <c r="AH131" s="136"/>
      <c r="AI131" s="136"/>
      <c r="AJ131" s="136"/>
      <c r="AK131" s="133"/>
      <c r="AL131" s="133"/>
      <c r="AM131" s="133"/>
      <c r="AN131" s="133"/>
      <c r="AO131" s="133"/>
      <c r="AP131" s="133"/>
      <c r="AQ131" s="133"/>
      <c r="AR131" s="133"/>
      <c r="AS131" s="133"/>
      <c r="AT131" s="133"/>
      <c r="AU131" s="133"/>
      <c r="AV131" s="133"/>
      <c r="AW131" s="133"/>
      <c r="AX131" s="133"/>
      <c r="AY131" s="133"/>
      <c r="AZ131" s="133"/>
      <c r="BA131" s="133"/>
      <c r="BB131" s="133"/>
      <c r="BD131" s="133">
        <f t="shared" si="76"/>
        <v>0</v>
      </c>
      <c r="BE131" s="428" t="s">
        <v>1284</v>
      </c>
      <c r="BF131" s="166" t="str">
        <f t="shared" si="77"/>
        <v/>
      </c>
      <c r="BG131" s="166">
        <f t="shared" si="74"/>
        <v>0</v>
      </c>
      <c r="BH131" s="1165" t="str">
        <f t="shared" si="78"/>
        <v xml:space="preserve"> </v>
      </c>
      <c r="BI131" s="1165" t="str">
        <f t="shared" si="79"/>
        <v xml:space="preserve"> </v>
      </c>
      <c r="BJ131" s="1165" t="str">
        <f t="shared" si="80"/>
        <v xml:space="preserve"> </v>
      </c>
      <c r="BK131" s="1165" t="str">
        <f t="shared" si="81"/>
        <v xml:space="preserve"> </v>
      </c>
      <c r="BL131" s="1165" t="str">
        <f t="shared" si="82"/>
        <v xml:space="preserve"> </v>
      </c>
      <c r="BM131" s="1165" t="str">
        <f t="shared" si="83"/>
        <v xml:space="preserve"> </v>
      </c>
      <c r="BN131" s="1165" t="str">
        <f t="shared" si="84"/>
        <v xml:space="preserve"> </v>
      </c>
      <c r="BO131" s="1165" t="str">
        <f t="shared" si="85"/>
        <v xml:space="preserve"> </v>
      </c>
      <c r="BP131" s="1165" t="str">
        <f t="shared" si="86"/>
        <v xml:space="preserve"> </v>
      </c>
      <c r="BQ131" s="1165" t="str">
        <f t="shared" si="87"/>
        <v xml:space="preserve"> </v>
      </c>
      <c r="BR131" s="1165" t="str">
        <f t="shared" si="88"/>
        <v xml:space="preserve"> </v>
      </c>
      <c r="BS131" s="1165" t="str">
        <f t="shared" si="89"/>
        <v xml:space="preserve"> </v>
      </c>
    </row>
    <row r="132" spans="1:71" ht="26" customHeight="1">
      <c r="A132" s="261">
        <v>112</v>
      </c>
      <c r="B132" s="922"/>
      <c r="C132" s="925"/>
      <c r="D132" s="923"/>
      <c r="E132" s="924"/>
      <c r="F132" s="926"/>
      <c r="G132" s="926"/>
      <c r="H132" s="166" t="str">
        <f t="shared" si="75"/>
        <v/>
      </c>
      <c r="I132" s="166" t="str">
        <f t="shared" si="90"/>
        <v/>
      </c>
      <c r="J132" s="926"/>
      <c r="K132" s="926"/>
      <c r="L132" s="926"/>
      <c r="M132" s="926"/>
      <c r="N132" s="926"/>
      <c r="O132" s="926"/>
      <c r="P132" s="928"/>
      <c r="Q132" s="928"/>
      <c r="R132" s="928"/>
      <c r="S132" s="928"/>
      <c r="T132" s="928"/>
      <c r="U132" s="928"/>
      <c r="V132" s="1564"/>
      <c r="W132" s="1564"/>
      <c r="X132" s="212"/>
      <c r="Y132" s="212"/>
      <c r="Z132" s="212"/>
      <c r="AA132" s="212"/>
      <c r="AB132" s="212"/>
      <c r="AC132" s="133"/>
      <c r="AD132" s="133"/>
      <c r="AE132" s="135"/>
      <c r="AF132" s="135"/>
      <c r="AG132" s="135"/>
      <c r="AH132" s="136"/>
      <c r="AI132" s="136"/>
      <c r="AJ132" s="136"/>
      <c r="AK132" s="133"/>
      <c r="AL132" s="133"/>
      <c r="AM132" s="133"/>
      <c r="AN132" s="133"/>
      <c r="AO132" s="133"/>
      <c r="AP132" s="133"/>
      <c r="AQ132" s="133"/>
      <c r="AR132" s="133"/>
      <c r="AS132" s="133"/>
      <c r="AT132" s="133"/>
      <c r="AU132" s="133"/>
      <c r="AV132" s="133"/>
      <c r="AW132" s="133"/>
      <c r="AX132" s="133"/>
      <c r="AY132" s="133"/>
      <c r="AZ132" s="133"/>
      <c r="BA132" s="133"/>
      <c r="BB132" s="133"/>
      <c r="BD132" s="133">
        <f t="shared" si="76"/>
        <v>0</v>
      </c>
      <c r="BE132" s="428" t="s">
        <v>1285</v>
      </c>
      <c r="BF132" s="166" t="str">
        <f t="shared" si="77"/>
        <v/>
      </c>
      <c r="BG132" s="166">
        <f t="shared" si="74"/>
        <v>0</v>
      </c>
      <c r="BH132" s="1165" t="str">
        <f t="shared" si="78"/>
        <v xml:space="preserve"> </v>
      </c>
      <c r="BI132" s="1165" t="str">
        <f t="shared" si="79"/>
        <v xml:space="preserve"> </v>
      </c>
      <c r="BJ132" s="1165" t="str">
        <f t="shared" si="80"/>
        <v xml:space="preserve"> </v>
      </c>
      <c r="BK132" s="1165" t="str">
        <f t="shared" si="81"/>
        <v xml:space="preserve"> </v>
      </c>
      <c r="BL132" s="1165" t="str">
        <f t="shared" si="82"/>
        <v xml:space="preserve"> </v>
      </c>
      <c r="BM132" s="1165" t="str">
        <f t="shared" si="83"/>
        <v xml:space="preserve"> </v>
      </c>
      <c r="BN132" s="1165" t="str">
        <f t="shared" si="84"/>
        <v xml:space="preserve"> </v>
      </c>
      <c r="BO132" s="1165" t="str">
        <f t="shared" si="85"/>
        <v xml:space="preserve"> </v>
      </c>
      <c r="BP132" s="1165" t="str">
        <f t="shared" si="86"/>
        <v xml:space="preserve"> </v>
      </c>
      <c r="BQ132" s="1165" t="str">
        <f t="shared" si="87"/>
        <v xml:space="preserve"> </v>
      </c>
      <c r="BR132" s="1165" t="str">
        <f t="shared" si="88"/>
        <v xml:space="preserve"> </v>
      </c>
      <c r="BS132" s="1165" t="str">
        <f t="shared" si="89"/>
        <v xml:space="preserve"> </v>
      </c>
    </row>
    <row r="133" spans="1:71" ht="26" customHeight="1">
      <c r="A133" s="261">
        <v>113</v>
      </c>
      <c r="B133" s="922"/>
      <c r="C133" s="925"/>
      <c r="D133" s="923"/>
      <c r="E133" s="924"/>
      <c r="F133" s="926"/>
      <c r="G133" s="926"/>
      <c r="H133" s="166" t="str">
        <f t="shared" si="75"/>
        <v/>
      </c>
      <c r="I133" s="166" t="str">
        <f t="shared" si="90"/>
        <v/>
      </c>
      <c r="J133" s="926"/>
      <c r="K133" s="926"/>
      <c r="L133" s="926"/>
      <c r="M133" s="926"/>
      <c r="N133" s="926"/>
      <c r="O133" s="926"/>
      <c r="P133" s="928"/>
      <c r="Q133" s="928"/>
      <c r="R133" s="928"/>
      <c r="S133" s="928"/>
      <c r="T133" s="928"/>
      <c r="U133" s="928"/>
      <c r="V133" s="1564"/>
      <c r="W133" s="1564"/>
      <c r="X133" s="212"/>
      <c r="Y133" s="212"/>
      <c r="Z133" s="212"/>
      <c r="AA133" s="212"/>
      <c r="AB133" s="212"/>
      <c r="AC133" s="133"/>
      <c r="AD133" s="133"/>
      <c r="AE133" s="135"/>
      <c r="AF133" s="135"/>
      <c r="AG133" s="135"/>
      <c r="AH133" s="136"/>
      <c r="AI133" s="136"/>
      <c r="AJ133" s="136"/>
      <c r="AK133" s="133"/>
      <c r="AL133" s="133"/>
      <c r="AM133" s="133"/>
      <c r="AN133" s="133"/>
      <c r="AO133" s="133"/>
      <c r="AP133" s="133"/>
      <c r="AQ133" s="133"/>
      <c r="AR133" s="133"/>
      <c r="AS133" s="133"/>
      <c r="AT133" s="133"/>
      <c r="AU133" s="133"/>
      <c r="AV133" s="133"/>
      <c r="AW133" s="133"/>
      <c r="AX133" s="133"/>
      <c r="AY133" s="133"/>
      <c r="AZ133" s="133"/>
      <c r="BA133" s="133"/>
      <c r="BB133" s="133"/>
      <c r="BD133" s="133">
        <f t="shared" si="76"/>
        <v>0</v>
      </c>
      <c r="BE133" s="428" t="s">
        <v>1286</v>
      </c>
      <c r="BF133" s="166" t="str">
        <f t="shared" si="77"/>
        <v/>
      </c>
      <c r="BG133" s="166">
        <f t="shared" si="74"/>
        <v>0</v>
      </c>
      <c r="BH133" s="1165" t="str">
        <f t="shared" si="78"/>
        <v xml:space="preserve"> </v>
      </c>
      <c r="BI133" s="1165" t="str">
        <f t="shared" si="79"/>
        <v xml:space="preserve"> </v>
      </c>
      <c r="BJ133" s="1165" t="str">
        <f t="shared" si="80"/>
        <v xml:space="preserve"> </v>
      </c>
      <c r="BK133" s="1165" t="str">
        <f t="shared" si="81"/>
        <v xml:space="preserve"> </v>
      </c>
      <c r="BL133" s="1165" t="str">
        <f t="shared" si="82"/>
        <v xml:space="preserve"> </v>
      </c>
      <c r="BM133" s="1165" t="str">
        <f t="shared" si="83"/>
        <v xml:space="preserve"> </v>
      </c>
      <c r="BN133" s="1165" t="str">
        <f t="shared" si="84"/>
        <v xml:space="preserve"> </v>
      </c>
      <c r="BO133" s="1165" t="str">
        <f t="shared" si="85"/>
        <v xml:space="preserve"> </v>
      </c>
      <c r="BP133" s="1165" t="str">
        <f t="shared" si="86"/>
        <v xml:space="preserve"> </v>
      </c>
      <c r="BQ133" s="1165" t="str">
        <f t="shared" si="87"/>
        <v xml:space="preserve"> </v>
      </c>
      <c r="BR133" s="1165" t="str">
        <f t="shared" si="88"/>
        <v xml:space="preserve"> </v>
      </c>
      <c r="BS133" s="1165" t="str">
        <f t="shared" si="89"/>
        <v xml:space="preserve"> </v>
      </c>
    </row>
    <row r="134" spans="1:71" ht="26" customHeight="1">
      <c r="A134" s="261">
        <v>114</v>
      </c>
      <c r="B134" s="922"/>
      <c r="C134" s="925"/>
      <c r="D134" s="923"/>
      <c r="E134" s="924"/>
      <c r="F134" s="926"/>
      <c r="G134" s="926"/>
      <c r="H134" s="166" t="str">
        <f t="shared" si="75"/>
        <v/>
      </c>
      <c r="I134" s="166" t="str">
        <f t="shared" si="90"/>
        <v/>
      </c>
      <c r="J134" s="926"/>
      <c r="K134" s="926"/>
      <c r="L134" s="926"/>
      <c r="M134" s="926"/>
      <c r="N134" s="926"/>
      <c r="O134" s="926"/>
      <c r="P134" s="928"/>
      <c r="Q134" s="928"/>
      <c r="R134" s="928"/>
      <c r="S134" s="928"/>
      <c r="T134" s="928"/>
      <c r="U134" s="928"/>
      <c r="V134" s="1564"/>
      <c r="W134" s="1564"/>
      <c r="X134" s="212"/>
      <c r="Y134" s="212"/>
      <c r="Z134" s="212"/>
      <c r="AA134" s="212"/>
      <c r="AB134" s="212"/>
      <c r="AC134" s="133"/>
      <c r="AD134" s="133"/>
      <c r="AE134" s="135"/>
      <c r="AF134" s="135"/>
      <c r="AG134" s="135"/>
      <c r="AH134" s="136"/>
      <c r="AI134" s="136"/>
      <c r="AJ134" s="136"/>
      <c r="AK134" s="133"/>
      <c r="AL134" s="133"/>
      <c r="AM134" s="133"/>
      <c r="AN134" s="133"/>
      <c r="AO134" s="133"/>
      <c r="AP134" s="133"/>
      <c r="AQ134" s="133"/>
      <c r="AR134" s="133"/>
      <c r="AS134" s="133"/>
      <c r="AT134" s="133"/>
      <c r="AU134" s="133"/>
      <c r="AV134" s="133"/>
      <c r="AW134" s="133"/>
      <c r="AX134" s="133"/>
      <c r="AY134" s="133"/>
      <c r="AZ134" s="133"/>
      <c r="BA134" s="133"/>
      <c r="BB134" s="133"/>
      <c r="BD134" s="133">
        <f t="shared" si="76"/>
        <v>0</v>
      </c>
      <c r="BE134" s="428" t="s">
        <v>1287</v>
      </c>
      <c r="BF134" s="166" t="str">
        <f t="shared" si="77"/>
        <v/>
      </c>
      <c r="BG134" s="166">
        <f t="shared" si="74"/>
        <v>0</v>
      </c>
      <c r="BH134" s="1165" t="str">
        <f t="shared" si="78"/>
        <v xml:space="preserve"> </v>
      </c>
      <c r="BI134" s="1165" t="str">
        <f t="shared" si="79"/>
        <v xml:space="preserve"> </v>
      </c>
      <c r="BJ134" s="1165" t="str">
        <f t="shared" si="80"/>
        <v xml:space="preserve"> </v>
      </c>
      <c r="BK134" s="1165" t="str">
        <f t="shared" si="81"/>
        <v xml:space="preserve"> </v>
      </c>
      <c r="BL134" s="1165" t="str">
        <f t="shared" si="82"/>
        <v xml:space="preserve"> </v>
      </c>
      <c r="BM134" s="1165" t="str">
        <f t="shared" si="83"/>
        <v xml:space="preserve"> </v>
      </c>
      <c r="BN134" s="1165" t="str">
        <f t="shared" si="84"/>
        <v xml:space="preserve"> </v>
      </c>
      <c r="BO134" s="1165" t="str">
        <f t="shared" si="85"/>
        <v xml:space="preserve"> </v>
      </c>
      <c r="BP134" s="1165" t="str">
        <f t="shared" si="86"/>
        <v xml:space="preserve"> </v>
      </c>
      <c r="BQ134" s="1165" t="str">
        <f t="shared" si="87"/>
        <v xml:space="preserve"> </v>
      </c>
      <c r="BR134" s="1165" t="str">
        <f t="shared" si="88"/>
        <v xml:space="preserve"> </v>
      </c>
      <c r="BS134" s="1165" t="str">
        <f t="shared" si="89"/>
        <v xml:space="preserve"> </v>
      </c>
    </row>
    <row r="135" spans="1:71" ht="26" customHeight="1">
      <c r="A135" s="261">
        <v>115</v>
      </c>
      <c r="B135" s="922"/>
      <c r="C135" s="925"/>
      <c r="D135" s="923"/>
      <c r="E135" s="924"/>
      <c r="F135" s="926"/>
      <c r="G135" s="926"/>
      <c r="H135" s="166" t="str">
        <f t="shared" si="75"/>
        <v/>
      </c>
      <c r="I135" s="166" t="str">
        <f t="shared" si="90"/>
        <v/>
      </c>
      <c r="J135" s="926"/>
      <c r="K135" s="926"/>
      <c r="L135" s="926"/>
      <c r="M135" s="926"/>
      <c r="N135" s="926"/>
      <c r="O135" s="926"/>
      <c r="P135" s="928"/>
      <c r="Q135" s="928"/>
      <c r="R135" s="928"/>
      <c r="S135" s="928"/>
      <c r="T135" s="928"/>
      <c r="U135" s="928"/>
      <c r="V135" s="1564"/>
      <c r="W135" s="1564"/>
      <c r="X135" s="212"/>
      <c r="Y135" s="212"/>
      <c r="Z135" s="212"/>
      <c r="AA135" s="212"/>
      <c r="AB135" s="212"/>
      <c r="AC135" s="133"/>
      <c r="AD135" s="133"/>
      <c r="AE135" s="135"/>
      <c r="AF135" s="135"/>
      <c r="AG135" s="135"/>
      <c r="AH135" s="136"/>
      <c r="AI135" s="136"/>
      <c r="AJ135" s="136"/>
      <c r="AK135" s="133"/>
      <c r="AL135" s="133"/>
      <c r="AM135" s="133"/>
      <c r="AN135" s="133"/>
      <c r="AO135" s="133"/>
      <c r="AP135" s="133"/>
      <c r="AQ135" s="133"/>
      <c r="AR135" s="133"/>
      <c r="AS135" s="133"/>
      <c r="AT135" s="133"/>
      <c r="AU135" s="133"/>
      <c r="AV135" s="133"/>
      <c r="AW135" s="133"/>
      <c r="AX135" s="133"/>
      <c r="AY135" s="133"/>
      <c r="AZ135" s="133"/>
      <c r="BA135" s="133"/>
      <c r="BB135" s="133"/>
      <c r="BD135" s="133">
        <f t="shared" si="76"/>
        <v>0</v>
      </c>
      <c r="BE135" s="428" t="s">
        <v>1288</v>
      </c>
      <c r="BF135" s="166" t="str">
        <f t="shared" si="77"/>
        <v/>
      </c>
      <c r="BG135" s="166">
        <f t="shared" si="74"/>
        <v>0</v>
      </c>
      <c r="BH135" s="1165" t="str">
        <f t="shared" si="78"/>
        <v xml:space="preserve"> </v>
      </c>
      <c r="BI135" s="1165" t="str">
        <f t="shared" si="79"/>
        <v xml:space="preserve"> </v>
      </c>
      <c r="BJ135" s="1165" t="str">
        <f t="shared" si="80"/>
        <v xml:space="preserve"> </v>
      </c>
      <c r="BK135" s="1165" t="str">
        <f t="shared" si="81"/>
        <v xml:space="preserve"> </v>
      </c>
      <c r="BL135" s="1165" t="str">
        <f t="shared" si="82"/>
        <v xml:space="preserve"> </v>
      </c>
      <c r="BM135" s="1165" t="str">
        <f t="shared" si="83"/>
        <v xml:space="preserve"> </v>
      </c>
      <c r="BN135" s="1165" t="str">
        <f t="shared" si="84"/>
        <v xml:space="preserve"> </v>
      </c>
      <c r="BO135" s="1165" t="str">
        <f t="shared" si="85"/>
        <v xml:space="preserve"> </v>
      </c>
      <c r="BP135" s="1165" t="str">
        <f t="shared" si="86"/>
        <v xml:space="preserve"> </v>
      </c>
      <c r="BQ135" s="1165" t="str">
        <f t="shared" si="87"/>
        <v xml:space="preserve"> </v>
      </c>
      <c r="BR135" s="1165" t="str">
        <f t="shared" si="88"/>
        <v xml:space="preserve"> </v>
      </c>
      <c r="BS135" s="1165" t="str">
        <f t="shared" si="89"/>
        <v xml:space="preserve"> </v>
      </c>
    </row>
    <row r="136" spans="1:71" ht="26" customHeight="1">
      <c r="A136" s="261">
        <v>116</v>
      </c>
      <c r="B136" s="922"/>
      <c r="C136" s="925"/>
      <c r="D136" s="923"/>
      <c r="E136" s="924"/>
      <c r="F136" s="926"/>
      <c r="G136" s="926"/>
      <c r="H136" s="166" t="str">
        <f t="shared" si="75"/>
        <v/>
      </c>
      <c r="I136" s="166" t="str">
        <f t="shared" si="90"/>
        <v/>
      </c>
      <c r="J136" s="926"/>
      <c r="K136" s="926"/>
      <c r="L136" s="926"/>
      <c r="M136" s="926"/>
      <c r="N136" s="926"/>
      <c r="O136" s="926"/>
      <c r="P136" s="928"/>
      <c r="Q136" s="928"/>
      <c r="R136" s="928"/>
      <c r="S136" s="928"/>
      <c r="T136" s="928"/>
      <c r="U136" s="928"/>
      <c r="V136" s="1564"/>
      <c r="W136" s="1564"/>
      <c r="X136" s="212"/>
      <c r="Y136" s="212"/>
      <c r="Z136" s="212"/>
      <c r="AA136" s="212"/>
      <c r="AB136" s="212"/>
      <c r="AC136" s="133"/>
      <c r="AD136" s="133"/>
      <c r="AE136" s="135"/>
      <c r="AF136" s="135"/>
      <c r="AG136" s="135"/>
      <c r="AH136" s="136"/>
      <c r="AI136" s="136"/>
      <c r="AJ136" s="136"/>
      <c r="AK136" s="133"/>
      <c r="AL136" s="133"/>
      <c r="AM136" s="133"/>
      <c r="AN136" s="133"/>
      <c r="AO136" s="133"/>
      <c r="AP136" s="133"/>
      <c r="AQ136" s="133"/>
      <c r="AR136" s="133"/>
      <c r="AS136" s="133"/>
      <c r="AT136" s="133"/>
      <c r="AU136" s="133"/>
      <c r="AV136" s="133"/>
      <c r="AW136" s="133"/>
      <c r="AX136" s="133"/>
      <c r="AY136" s="133"/>
      <c r="AZ136" s="133"/>
      <c r="BA136" s="133"/>
      <c r="BB136" s="133"/>
      <c r="BD136" s="133">
        <f t="shared" si="76"/>
        <v>0</v>
      </c>
      <c r="BE136" s="428" t="s">
        <v>1289</v>
      </c>
      <c r="BF136" s="166" t="str">
        <f t="shared" si="77"/>
        <v/>
      </c>
      <c r="BG136" s="166">
        <f t="shared" si="74"/>
        <v>0</v>
      </c>
      <c r="BH136" s="1165" t="str">
        <f t="shared" si="78"/>
        <v xml:space="preserve"> </v>
      </c>
      <c r="BI136" s="1165" t="str">
        <f t="shared" si="79"/>
        <v xml:space="preserve"> </v>
      </c>
      <c r="BJ136" s="1165" t="str">
        <f t="shared" si="80"/>
        <v xml:space="preserve"> </v>
      </c>
      <c r="BK136" s="1165" t="str">
        <f t="shared" si="81"/>
        <v xml:space="preserve"> </v>
      </c>
      <c r="BL136" s="1165" t="str">
        <f t="shared" si="82"/>
        <v xml:space="preserve"> </v>
      </c>
      <c r="BM136" s="1165" t="str">
        <f t="shared" si="83"/>
        <v xml:space="preserve"> </v>
      </c>
      <c r="BN136" s="1165" t="str">
        <f t="shared" si="84"/>
        <v xml:space="preserve"> </v>
      </c>
      <c r="BO136" s="1165" t="str">
        <f t="shared" si="85"/>
        <v xml:space="preserve"> </v>
      </c>
      <c r="BP136" s="1165" t="str">
        <f t="shared" si="86"/>
        <v xml:space="preserve"> </v>
      </c>
      <c r="BQ136" s="1165" t="str">
        <f t="shared" si="87"/>
        <v xml:space="preserve"> </v>
      </c>
      <c r="BR136" s="1165" t="str">
        <f t="shared" si="88"/>
        <v xml:space="preserve"> </v>
      </c>
      <c r="BS136" s="1165" t="str">
        <f t="shared" si="89"/>
        <v xml:space="preserve"> </v>
      </c>
    </row>
    <row r="137" spans="1:71" ht="26" customHeight="1">
      <c r="A137" s="261">
        <v>117</v>
      </c>
      <c r="B137" s="922"/>
      <c r="C137" s="925"/>
      <c r="D137" s="923"/>
      <c r="E137" s="924"/>
      <c r="F137" s="926"/>
      <c r="G137" s="926"/>
      <c r="H137" s="166" t="str">
        <f t="shared" si="75"/>
        <v/>
      </c>
      <c r="I137" s="166" t="str">
        <f t="shared" si="90"/>
        <v/>
      </c>
      <c r="J137" s="926"/>
      <c r="K137" s="926"/>
      <c r="L137" s="926"/>
      <c r="M137" s="926"/>
      <c r="N137" s="926"/>
      <c r="O137" s="926"/>
      <c r="P137" s="928"/>
      <c r="Q137" s="928"/>
      <c r="R137" s="928"/>
      <c r="S137" s="928"/>
      <c r="T137" s="928"/>
      <c r="U137" s="928"/>
      <c r="V137" s="1564"/>
      <c r="W137" s="1564"/>
      <c r="X137" s="212"/>
      <c r="Y137" s="212"/>
      <c r="Z137" s="212"/>
      <c r="AA137" s="212"/>
      <c r="AB137" s="212"/>
      <c r="AC137" s="133"/>
      <c r="AD137" s="133"/>
      <c r="AE137" s="135"/>
      <c r="AF137" s="135"/>
      <c r="AG137" s="135"/>
      <c r="AH137" s="136"/>
      <c r="AI137" s="136"/>
      <c r="AJ137" s="136"/>
      <c r="AK137" s="133"/>
      <c r="AL137" s="133"/>
      <c r="AM137" s="133"/>
      <c r="AN137" s="133"/>
      <c r="AO137" s="133"/>
      <c r="AP137" s="133"/>
      <c r="AQ137" s="133"/>
      <c r="AR137" s="133"/>
      <c r="AS137" s="133"/>
      <c r="AT137" s="133"/>
      <c r="AU137" s="133"/>
      <c r="AV137" s="133"/>
      <c r="AW137" s="133"/>
      <c r="AX137" s="133"/>
      <c r="AY137" s="133"/>
      <c r="AZ137" s="133"/>
      <c r="BA137" s="133"/>
      <c r="BB137" s="133"/>
      <c r="BD137" s="133">
        <f t="shared" si="76"/>
        <v>0</v>
      </c>
      <c r="BE137" s="428" t="s">
        <v>1290</v>
      </c>
      <c r="BF137" s="166" t="str">
        <f t="shared" si="77"/>
        <v/>
      </c>
      <c r="BG137" s="166">
        <f t="shared" si="74"/>
        <v>0</v>
      </c>
      <c r="BH137" s="1165" t="str">
        <f t="shared" si="78"/>
        <v xml:space="preserve"> </v>
      </c>
      <c r="BI137" s="1165" t="str">
        <f t="shared" si="79"/>
        <v xml:space="preserve"> </v>
      </c>
      <c r="BJ137" s="1165" t="str">
        <f t="shared" si="80"/>
        <v xml:space="preserve"> </v>
      </c>
      <c r="BK137" s="1165" t="str">
        <f t="shared" si="81"/>
        <v xml:space="preserve"> </v>
      </c>
      <c r="BL137" s="1165" t="str">
        <f t="shared" si="82"/>
        <v xml:space="preserve"> </v>
      </c>
      <c r="BM137" s="1165" t="str">
        <f t="shared" si="83"/>
        <v xml:space="preserve"> </v>
      </c>
      <c r="BN137" s="1165" t="str">
        <f t="shared" si="84"/>
        <v xml:space="preserve"> </v>
      </c>
      <c r="BO137" s="1165" t="str">
        <f t="shared" si="85"/>
        <v xml:space="preserve"> </v>
      </c>
      <c r="BP137" s="1165" t="str">
        <f t="shared" si="86"/>
        <v xml:space="preserve"> </v>
      </c>
      <c r="BQ137" s="1165" t="str">
        <f t="shared" si="87"/>
        <v xml:space="preserve"> </v>
      </c>
      <c r="BR137" s="1165" t="str">
        <f t="shared" si="88"/>
        <v xml:space="preserve"> </v>
      </c>
      <c r="BS137" s="1165" t="str">
        <f t="shared" si="89"/>
        <v xml:space="preserve"> </v>
      </c>
    </row>
    <row r="138" spans="1:71" ht="26" customHeight="1">
      <c r="A138" s="261">
        <v>118</v>
      </c>
      <c r="B138" s="922"/>
      <c r="C138" s="925"/>
      <c r="D138" s="923"/>
      <c r="E138" s="924"/>
      <c r="F138" s="926"/>
      <c r="G138" s="926"/>
      <c r="H138" s="166" t="str">
        <f t="shared" si="75"/>
        <v/>
      </c>
      <c r="I138" s="166" t="str">
        <f t="shared" si="90"/>
        <v/>
      </c>
      <c r="J138" s="926"/>
      <c r="K138" s="926"/>
      <c r="L138" s="926"/>
      <c r="M138" s="926"/>
      <c r="N138" s="926"/>
      <c r="O138" s="926"/>
      <c r="P138" s="928"/>
      <c r="Q138" s="928"/>
      <c r="R138" s="928"/>
      <c r="S138" s="928"/>
      <c r="T138" s="928"/>
      <c r="U138" s="928"/>
      <c r="V138" s="1564"/>
      <c r="W138" s="1564"/>
      <c r="X138" s="212"/>
      <c r="Y138" s="212"/>
      <c r="Z138" s="212"/>
      <c r="AA138" s="212"/>
      <c r="AB138" s="212"/>
      <c r="AC138" s="133"/>
      <c r="AD138" s="133"/>
      <c r="AE138" s="135"/>
      <c r="AF138" s="135"/>
      <c r="AG138" s="135"/>
      <c r="AH138" s="136"/>
      <c r="AI138" s="136"/>
      <c r="AJ138" s="136"/>
      <c r="AK138" s="133"/>
      <c r="AL138" s="133"/>
      <c r="AM138" s="133"/>
      <c r="AN138" s="133"/>
      <c r="AO138" s="133"/>
      <c r="AP138" s="133"/>
      <c r="AQ138" s="133"/>
      <c r="AR138" s="133"/>
      <c r="AS138" s="133"/>
      <c r="AT138" s="133"/>
      <c r="AU138" s="133"/>
      <c r="AV138" s="133"/>
      <c r="AW138" s="133"/>
      <c r="AX138" s="133"/>
      <c r="AY138" s="133"/>
      <c r="AZ138" s="133"/>
      <c r="BA138" s="133"/>
      <c r="BB138" s="133"/>
      <c r="BD138" s="133">
        <f t="shared" si="76"/>
        <v>0</v>
      </c>
      <c r="BE138" s="428" t="s">
        <v>1291</v>
      </c>
      <c r="BF138" s="166" t="str">
        <f t="shared" si="77"/>
        <v/>
      </c>
      <c r="BG138" s="166">
        <f t="shared" si="74"/>
        <v>0</v>
      </c>
      <c r="BH138" s="1165" t="str">
        <f t="shared" si="78"/>
        <v xml:space="preserve"> </v>
      </c>
      <c r="BI138" s="1165" t="str">
        <f t="shared" si="79"/>
        <v xml:space="preserve"> </v>
      </c>
      <c r="BJ138" s="1165" t="str">
        <f t="shared" si="80"/>
        <v xml:space="preserve"> </v>
      </c>
      <c r="BK138" s="1165" t="str">
        <f t="shared" si="81"/>
        <v xml:space="preserve"> </v>
      </c>
      <c r="BL138" s="1165" t="str">
        <f t="shared" si="82"/>
        <v xml:space="preserve"> </v>
      </c>
      <c r="BM138" s="1165" t="str">
        <f t="shared" si="83"/>
        <v xml:space="preserve"> </v>
      </c>
      <c r="BN138" s="1165" t="str">
        <f t="shared" si="84"/>
        <v xml:space="preserve"> </v>
      </c>
      <c r="BO138" s="1165" t="str">
        <f t="shared" si="85"/>
        <v xml:space="preserve"> </v>
      </c>
      <c r="BP138" s="1165" t="str">
        <f t="shared" si="86"/>
        <v xml:space="preserve"> </v>
      </c>
      <c r="BQ138" s="1165" t="str">
        <f t="shared" si="87"/>
        <v xml:space="preserve"> </v>
      </c>
      <c r="BR138" s="1165" t="str">
        <f t="shared" si="88"/>
        <v xml:space="preserve"> </v>
      </c>
      <c r="BS138" s="1165" t="str">
        <f t="shared" si="89"/>
        <v xml:space="preserve"> </v>
      </c>
    </row>
    <row r="139" spans="1:71" ht="26" customHeight="1">
      <c r="A139" s="261">
        <v>119</v>
      </c>
      <c r="B139" s="922"/>
      <c r="C139" s="925"/>
      <c r="D139" s="923"/>
      <c r="E139" s="924"/>
      <c r="F139" s="926"/>
      <c r="G139" s="926"/>
      <c r="H139" s="166" t="str">
        <f t="shared" si="75"/>
        <v/>
      </c>
      <c r="I139" s="166" t="str">
        <f t="shared" si="90"/>
        <v/>
      </c>
      <c r="J139" s="926"/>
      <c r="K139" s="926"/>
      <c r="L139" s="926"/>
      <c r="M139" s="926"/>
      <c r="N139" s="926"/>
      <c r="O139" s="926"/>
      <c r="P139" s="928"/>
      <c r="Q139" s="928"/>
      <c r="R139" s="928"/>
      <c r="S139" s="928"/>
      <c r="T139" s="928"/>
      <c r="U139" s="928"/>
      <c r="V139" s="1564"/>
      <c r="W139" s="1564"/>
      <c r="X139" s="212"/>
      <c r="Y139" s="212"/>
      <c r="Z139" s="212"/>
      <c r="AA139" s="212"/>
      <c r="AB139" s="212"/>
      <c r="AC139" s="133"/>
      <c r="AD139" s="133"/>
      <c r="AE139" s="135"/>
      <c r="AF139" s="135"/>
      <c r="AG139" s="135"/>
      <c r="AH139" s="136"/>
      <c r="AI139" s="136"/>
      <c r="AJ139" s="136"/>
      <c r="AK139" s="133"/>
      <c r="AL139" s="133"/>
      <c r="AM139" s="133"/>
      <c r="AN139" s="133"/>
      <c r="AO139" s="133"/>
      <c r="AP139" s="133"/>
      <c r="AQ139" s="133"/>
      <c r="AR139" s="133"/>
      <c r="AS139" s="133"/>
      <c r="AT139" s="133"/>
      <c r="AU139" s="133"/>
      <c r="AV139" s="133"/>
      <c r="AW139" s="133"/>
      <c r="AX139" s="133"/>
      <c r="AY139" s="133"/>
      <c r="AZ139" s="133"/>
      <c r="BA139" s="133"/>
      <c r="BB139" s="133"/>
      <c r="BD139" s="133">
        <f t="shared" si="76"/>
        <v>0</v>
      </c>
      <c r="BE139" s="428" t="s">
        <v>1292</v>
      </c>
      <c r="BF139" s="166" t="str">
        <f t="shared" si="77"/>
        <v/>
      </c>
      <c r="BG139" s="166">
        <f t="shared" si="74"/>
        <v>0</v>
      </c>
      <c r="BH139" s="1165" t="str">
        <f t="shared" si="78"/>
        <v xml:space="preserve"> </v>
      </c>
      <c r="BI139" s="1165" t="str">
        <f t="shared" si="79"/>
        <v xml:space="preserve"> </v>
      </c>
      <c r="BJ139" s="1165" t="str">
        <f t="shared" si="80"/>
        <v xml:space="preserve"> </v>
      </c>
      <c r="BK139" s="1165" t="str">
        <f t="shared" si="81"/>
        <v xml:space="preserve"> </v>
      </c>
      <c r="BL139" s="1165" t="str">
        <f t="shared" si="82"/>
        <v xml:space="preserve"> </v>
      </c>
      <c r="BM139" s="1165" t="str">
        <f t="shared" si="83"/>
        <v xml:space="preserve"> </v>
      </c>
      <c r="BN139" s="1165" t="str">
        <f t="shared" si="84"/>
        <v xml:space="preserve"> </v>
      </c>
      <c r="BO139" s="1165" t="str">
        <f t="shared" si="85"/>
        <v xml:space="preserve"> </v>
      </c>
      <c r="BP139" s="1165" t="str">
        <f t="shared" si="86"/>
        <v xml:space="preserve"> </v>
      </c>
      <c r="BQ139" s="1165" t="str">
        <f t="shared" si="87"/>
        <v xml:space="preserve"> </v>
      </c>
      <c r="BR139" s="1165" t="str">
        <f t="shared" si="88"/>
        <v xml:space="preserve"> </v>
      </c>
      <c r="BS139" s="1165" t="str">
        <f t="shared" si="89"/>
        <v xml:space="preserve"> </v>
      </c>
    </row>
    <row r="140" spans="1:71" ht="24.65" customHeight="1">
      <c r="A140" s="261">
        <v>120</v>
      </c>
      <c r="B140" s="922"/>
      <c r="C140" s="925"/>
      <c r="D140" s="923"/>
      <c r="E140" s="924"/>
      <c r="F140" s="926"/>
      <c r="G140" s="926"/>
      <c r="H140" s="166" t="str">
        <f t="shared" si="75"/>
        <v/>
      </c>
      <c r="I140" s="166" t="str">
        <f t="shared" si="90"/>
        <v/>
      </c>
      <c r="J140" s="926"/>
      <c r="K140" s="926"/>
      <c r="L140" s="926"/>
      <c r="M140" s="926"/>
      <c r="N140" s="926"/>
      <c r="O140" s="926"/>
      <c r="P140" s="928"/>
      <c r="Q140" s="928"/>
      <c r="R140" s="928"/>
      <c r="S140" s="928"/>
      <c r="T140" s="928"/>
      <c r="U140" s="928"/>
      <c r="V140" s="1564"/>
      <c r="W140" s="1564"/>
      <c r="X140" s="212"/>
      <c r="Y140" s="212"/>
      <c r="Z140" s="212"/>
      <c r="AA140" s="212"/>
      <c r="AB140" s="212"/>
      <c r="AC140" s="133"/>
      <c r="AD140" s="133"/>
      <c r="AE140" s="135"/>
      <c r="AF140" s="135"/>
      <c r="AG140" s="135"/>
      <c r="AH140" s="136"/>
      <c r="AI140" s="136"/>
      <c r="AJ140" s="136"/>
      <c r="AK140" s="133"/>
      <c r="AL140" s="133"/>
      <c r="AM140" s="133"/>
      <c r="AN140" s="133"/>
      <c r="AO140" s="133"/>
      <c r="AP140" s="133"/>
      <c r="AQ140" s="133"/>
      <c r="AR140" s="133"/>
      <c r="AS140" s="133"/>
      <c r="AT140" s="133"/>
      <c r="AU140" s="133"/>
      <c r="AV140" s="133"/>
      <c r="AW140" s="133"/>
      <c r="AX140" s="133"/>
      <c r="AY140" s="133"/>
      <c r="AZ140" s="133"/>
      <c r="BA140" s="133"/>
      <c r="BB140" s="133"/>
    </row>
    <row r="141" spans="1:71">
      <c r="X141" s="212"/>
      <c r="Y141" s="212"/>
      <c r="Z141" s="212"/>
      <c r="AA141" s="212"/>
      <c r="AB141" s="212"/>
      <c r="AC141" s="133"/>
      <c r="AD141" s="133"/>
      <c r="AE141" s="135"/>
      <c r="AF141" s="135"/>
      <c r="AH141" s="136"/>
      <c r="AI141" s="136"/>
      <c r="AJ141" s="136"/>
      <c r="AK141" s="133"/>
      <c r="AL141" s="133"/>
      <c r="AM141" s="133"/>
      <c r="AN141" s="133"/>
      <c r="AO141" s="133"/>
      <c r="AP141" s="133"/>
      <c r="AQ141" s="133"/>
      <c r="AR141" s="133"/>
      <c r="AS141" s="133"/>
      <c r="AT141" s="133"/>
      <c r="AU141" s="133"/>
      <c r="AV141" s="133"/>
      <c r="AW141" s="133"/>
      <c r="AX141" s="133"/>
      <c r="AY141" s="133"/>
      <c r="AZ141" s="133"/>
      <c r="BA141" s="133"/>
      <c r="BB141" s="133"/>
    </row>
    <row r="142" spans="1:71">
      <c r="X142" s="212"/>
      <c r="Y142" s="212"/>
      <c r="Z142" s="212"/>
      <c r="AA142" s="212"/>
      <c r="AB142" s="212"/>
      <c r="AC142" s="133"/>
      <c r="AD142" s="133"/>
      <c r="AE142" s="135"/>
      <c r="AF142" s="135"/>
      <c r="AH142" s="136"/>
      <c r="AI142" s="136"/>
      <c r="AJ142" s="136"/>
      <c r="AK142" s="133"/>
      <c r="AL142" s="133"/>
      <c r="AM142" s="133"/>
      <c r="AN142" s="133"/>
      <c r="AO142" s="133"/>
      <c r="AP142" s="133"/>
      <c r="AQ142" s="133"/>
      <c r="AR142" s="133"/>
      <c r="AS142" s="133"/>
      <c r="AT142" s="133"/>
      <c r="AU142" s="133"/>
      <c r="AV142" s="133"/>
      <c r="AW142" s="133"/>
      <c r="AX142" s="133"/>
      <c r="AY142" s="133"/>
      <c r="AZ142" s="133"/>
      <c r="BA142" s="133"/>
      <c r="BB142" s="133"/>
    </row>
    <row r="143" spans="1:71">
      <c r="X143" s="212"/>
      <c r="Y143" s="212"/>
      <c r="Z143" s="212"/>
      <c r="AA143" s="212"/>
      <c r="AB143" s="212"/>
      <c r="AC143" s="133"/>
      <c r="AD143" s="133"/>
      <c r="AE143" s="135"/>
      <c r="AF143" s="135"/>
      <c r="AH143" s="136"/>
      <c r="AI143" s="136"/>
      <c r="AJ143" s="136"/>
      <c r="AK143" s="133"/>
      <c r="AL143" s="133"/>
      <c r="AM143" s="133"/>
      <c r="AN143" s="133"/>
      <c r="AO143" s="133"/>
      <c r="AP143" s="133"/>
      <c r="AQ143" s="133"/>
      <c r="AR143" s="133"/>
      <c r="AS143" s="133"/>
      <c r="AT143" s="133"/>
      <c r="AU143" s="133"/>
      <c r="AV143" s="133"/>
      <c r="AW143" s="133"/>
      <c r="AX143" s="133"/>
      <c r="AY143" s="133"/>
      <c r="AZ143" s="133"/>
      <c r="BA143" s="133"/>
      <c r="BB143" s="133"/>
    </row>
    <row r="144" spans="1:71">
      <c r="X144" s="212"/>
      <c r="Y144" s="212"/>
      <c r="Z144" s="212"/>
      <c r="AA144" s="212"/>
      <c r="AB144" s="212"/>
      <c r="AC144" s="133"/>
      <c r="AD144" s="133"/>
      <c r="AF144" s="135"/>
    </row>
    <row r="145" spans="24:32">
      <c r="X145" s="212"/>
      <c r="Y145" s="212"/>
      <c r="Z145" s="212"/>
      <c r="AA145" s="212"/>
      <c r="AB145" s="212"/>
      <c r="AC145" s="133"/>
      <c r="AD145" s="133"/>
      <c r="AF145" s="135"/>
    </row>
    <row r="146" spans="24:32">
      <c r="X146" s="212"/>
      <c r="Y146" s="212"/>
      <c r="Z146" s="212"/>
      <c r="AA146" s="212"/>
      <c r="AB146" s="212"/>
      <c r="AC146" s="133"/>
      <c r="AD146" s="133"/>
      <c r="AF146" s="135"/>
    </row>
    <row r="147" spans="24:32">
      <c r="X147" s="212"/>
      <c r="Y147" s="212"/>
      <c r="Z147" s="212"/>
      <c r="AA147" s="212"/>
      <c r="AB147" s="212"/>
      <c r="AC147" s="133"/>
      <c r="AD147" s="133"/>
      <c r="AF147" s="135"/>
    </row>
    <row r="148" spans="24:32">
      <c r="X148" s="212"/>
      <c r="Y148" s="212"/>
      <c r="Z148" s="212"/>
      <c r="AA148" s="212"/>
      <c r="AB148" s="212"/>
      <c r="AC148" s="133"/>
      <c r="AD148" s="133"/>
      <c r="AF148" s="135"/>
    </row>
    <row r="149" spans="24:32">
      <c r="AC149" s="133"/>
      <c r="AD149" s="133"/>
      <c r="AF149" s="135"/>
    </row>
    <row r="150" spans="24:32">
      <c r="AC150" s="133"/>
      <c r="AD150" s="133"/>
    </row>
    <row r="151" spans="24:32">
      <c r="AC151" s="133"/>
      <c r="AD151" s="133"/>
    </row>
  </sheetData>
  <sheetProtection password="BF98" sheet="1" objects="1" scenarios="1"/>
  <mergeCells count="143">
    <mergeCell ref="A2:W2"/>
    <mergeCell ref="V19:W20"/>
    <mergeCell ref="A19:A20"/>
    <mergeCell ref="T6:W6"/>
    <mergeCell ref="U7:W8"/>
    <mergeCell ref="B19:B20"/>
    <mergeCell ref="C19:C20"/>
    <mergeCell ref="D19:D20"/>
    <mergeCell ref="E19:E20"/>
    <mergeCell ref="F19:H19"/>
    <mergeCell ref="I19:I20"/>
    <mergeCell ref="I4:O4"/>
    <mergeCell ref="S4:V4"/>
    <mergeCell ref="L3:V3"/>
    <mergeCell ref="C3:I3"/>
    <mergeCell ref="B7:C15"/>
    <mergeCell ref="D6:E6"/>
    <mergeCell ref="D17:F17"/>
    <mergeCell ref="V21:W21"/>
    <mergeCell ref="V22:W22"/>
    <mergeCell ref="V23:W23"/>
    <mergeCell ref="V24:W24"/>
    <mergeCell ref="V25:W25"/>
    <mergeCell ref="V26:W26"/>
    <mergeCell ref="U9:W15"/>
    <mergeCell ref="T7:T8"/>
    <mergeCell ref="T10:T11"/>
    <mergeCell ref="J19:U19"/>
    <mergeCell ref="S6:S7"/>
    <mergeCell ref="V33:W33"/>
    <mergeCell ref="V34:W34"/>
    <mergeCell ref="V35:W35"/>
    <mergeCell ref="V36:W36"/>
    <mergeCell ref="V37:W37"/>
    <mergeCell ref="V38:W38"/>
    <mergeCell ref="V27:W27"/>
    <mergeCell ref="V28:W28"/>
    <mergeCell ref="V29:W29"/>
    <mergeCell ref="V30:W30"/>
    <mergeCell ref="V31:W31"/>
    <mergeCell ref="V32:W32"/>
    <mergeCell ref="V45:W45"/>
    <mergeCell ref="V46:W46"/>
    <mergeCell ref="V47:W47"/>
    <mergeCell ref="V48:W48"/>
    <mergeCell ref="V49:W49"/>
    <mergeCell ref="V50:W50"/>
    <mergeCell ref="V39:W39"/>
    <mergeCell ref="V40:W40"/>
    <mergeCell ref="V41:W41"/>
    <mergeCell ref="V42:W42"/>
    <mergeCell ref="V43:W43"/>
    <mergeCell ref="V44:W44"/>
    <mergeCell ref="V57:W57"/>
    <mergeCell ref="V58:W58"/>
    <mergeCell ref="V59:W59"/>
    <mergeCell ref="V60:W60"/>
    <mergeCell ref="V61:W61"/>
    <mergeCell ref="V62:W62"/>
    <mergeCell ref="V51:W51"/>
    <mergeCell ref="V52:W52"/>
    <mergeCell ref="V53:W53"/>
    <mergeCell ref="V54:W54"/>
    <mergeCell ref="V55:W55"/>
    <mergeCell ref="V56:W56"/>
    <mergeCell ref="V69:W69"/>
    <mergeCell ref="V70:W70"/>
    <mergeCell ref="V71:W71"/>
    <mergeCell ref="V72:W72"/>
    <mergeCell ref="V73:W73"/>
    <mergeCell ref="V74:W74"/>
    <mergeCell ref="V63:W63"/>
    <mergeCell ref="V64:W64"/>
    <mergeCell ref="V65:W65"/>
    <mergeCell ref="V66:W66"/>
    <mergeCell ref="V67:W67"/>
    <mergeCell ref="V68:W68"/>
    <mergeCell ref="V81:W81"/>
    <mergeCell ref="V82:W82"/>
    <mergeCell ref="V83:W83"/>
    <mergeCell ref="V84:W84"/>
    <mergeCell ref="V85:W85"/>
    <mergeCell ref="V86:W86"/>
    <mergeCell ref="V75:W75"/>
    <mergeCell ref="V76:W76"/>
    <mergeCell ref="V77:W77"/>
    <mergeCell ref="V78:W78"/>
    <mergeCell ref="V79:W79"/>
    <mergeCell ref="V80:W80"/>
    <mergeCell ref="V93:W93"/>
    <mergeCell ref="V94:W94"/>
    <mergeCell ref="V95:W95"/>
    <mergeCell ref="V96:W96"/>
    <mergeCell ref="V97:W97"/>
    <mergeCell ref="V98:W98"/>
    <mergeCell ref="V87:W87"/>
    <mergeCell ref="V88:W88"/>
    <mergeCell ref="V89:W89"/>
    <mergeCell ref="V90:W90"/>
    <mergeCell ref="V91:W91"/>
    <mergeCell ref="V92:W92"/>
    <mergeCell ref="V108:W108"/>
    <mergeCell ref="V109:W109"/>
    <mergeCell ref="V110:W110"/>
    <mergeCell ref="V99:W99"/>
    <mergeCell ref="V100:W100"/>
    <mergeCell ref="V101:W101"/>
    <mergeCell ref="V102:W102"/>
    <mergeCell ref="V103:W103"/>
    <mergeCell ref="V104:W104"/>
    <mergeCell ref="V105:W105"/>
    <mergeCell ref="V106:W106"/>
    <mergeCell ref="V107:W107"/>
    <mergeCell ref="V139:W139"/>
    <mergeCell ref="V140:W140"/>
    <mergeCell ref="V129:W129"/>
    <mergeCell ref="V130:W130"/>
    <mergeCell ref="V131:W131"/>
    <mergeCell ref="V132:W132"/>
    <mergeCell ref="V133:W133"/>
    <mergeCell ref="V134:W134"/>
    <mergeCell ref="V123:W123"/>
    <mergeCell ref="V124:W124"/>
    <mergeCell ref="V125:W125"/>
    <mergeCell ref="V126:W126"/>
    <mergeCell ref="V127:W127"/>
    <mergeCell ref="V128:W128"/>
    <mergeCell ref="V135:W135"/>
    <mergeCell ref="V136:W136"/>
    <mergeCell ref="V137:W137"/>
    <mergeCell ref="V138:W138"/>
    <mergeCell ref="V117:W117"/>
    <mergeCell ref="V118:W118"/>
    <mergeCell ref="V119:W119"/>
    <mergeCell ref="V120:W120"/>
    <mergeCell ref="V121:W121"/>
    <mergeCell ref="V122:W122"/>
    <mergeCell ref="V111:W111"/>
    <mergeCell ref="V112:W112"/>
    <mergeCell ref="V113:W113"/>
    <mergeCell ref="V114:W114"/>
    <mergeCell ref="V115:W115"/>
    <mergeCell ref="V116:W116"/>
  </mergeCells>
  <phoneticPr fontId="4"/>
  <conditionalFormatting sqref="G8:S8">
    <cfRule type="expression" dxfId="172" priority="20">
      <formula>$I$8=$AF$5</formula>
    </cfRule>
  </conditionalFormatting>
  <conditionalFormatting sqref="G9:U9">
    <cfRule type="expression" dxfId="171" priority="19">
      <formula>$I$9=$AF$5</formula>
    </cfRule>
  </conditionalFormatting>
  <conditionalFormatting sqref="G10:T10">
    <cfRule type="expression" dxfId="170" priority="18">
      <formula>$I$10=$AF$5</formula>
    </cfRule>
  </conditionalFormatting>
  <conditionalFormatting sqref="G12:T12">
    <cfRule type="expression" dxfId="169" priority="17">
      <formula>$I$12=$AF$5</formula>
    </cfRule>
  </conditionalFormatting>
  <conditionalFormatting sqref="G13:T13">
    <cfRule type="expression" dxfId="168" priority="16">
      <formula>$I$13=$AF$5</formula>
    </cfRule>
  </conditionalFormatting>
  <conditionalFormatting sqref="G14:T14">
    <cfRule type="expression" dxfId="167" priority="15">
      <formula>$I$14=$AF$5</formula>
    </cfRule>
  </conditionalFormatting>
  <conditionalFormatting sqref="G15:T15">
    <cfRule type="expression" dxfId="166" priority="14">
      <formula>$I$15=$AF$5</formula>
    </cfRule>
  </conditionalFormatting>
  <conditionalFormatting sqref="AF12:AF16">
    <cfRule type="duplicateValues" dxfId="165" priority="10"/>
  </conditionalFormatting>
  <conditionalFormatting sqref="G17:R17">
    <cfRule type="expression" dxfId="164" priority="1">
      <formula>G17&lt;G7</formula>
    </cfRule>
    <cfRule type="expression" dxfId="163" priority="2">
      <formula>"&lt;$G$7"</formula>
    </cfRule>
    <cfRule type="expression" dxfId="162" priority="4">
      <formula>"&lt;$G$7"</formula>
    </cfRule>
    <cfRule type="expression" priority="5">
      <formula>"&lt;$G$7"</formula>
    </cfRule>
  </conditionalFormatting>
  <conditionalFormatting sqref="AF17:AF50">
    <cfRule type="duplicateValues" dxfId="161" priority="87"/>
  </conditionalFormatting>
  <dataValidations xWindow="399" yWindow="517" count="7">
    <dataValidation type="list" allowBlank="1" showInputMessage="1" sqref="J21:U140">
      <formula1>$AK$12:$AK$15</formula1>
    </dataValidation>
    <dataValidation type="list" allowBlank="1" showInputMessage="1" showErrorMessage="1" sqref="S4">
      <formula1>$AM$40:$AM$42</formula1>
    </dataValidation>
    <dataValidation allowBlank="1" showInputMessage="1" sqref="AA10 X11:Y13 T10 T12 T7:U7 X8:Y9 G7:G12 G9:U9 G13:T15 H8:S12 G16:V16 H7:R7 W17 V17:V19 S17:U17"/>
    <dataValidation type="list" allowBlank="1" showInputMessage="1" sqref="C21:C140">
      <formula1>$AE$12:$AE$29</formula1>
    </dataValidation>
    <dataValidation type="list" allowBlank="1" showInputMessage="1" sqref="E21:E140">
      <formula1>$AI$12:$AI$19</formula1>
    </dataValidation>
    <dataValidation type="list" allowBlank="1" showInputMessage="1" prompt="年齢別配置基準は必ず半角数字のみで入力してください。また、常勤換算値1未満の職員を複数人で常勤換算とする場合、両名とも「10」など同じ数字とし、「10(1)」や「10②」など区別をしないでください" sqref="D21">
      <formula1>$AF$12:$AF$50</formula1>
    </dataValidation>
    <dataValidation type="list" allowBlank="1" showInputMessage="1" sqref="D22:D140">
      <formula1>$AF$12:$AF$50</formula1>
    </dataValidation>
  </dataValidations>
  <pageMargins left="0.70866141732283472" right="0.70866141732283472" top="0.74803149606299213" bottom="0.74803149606299213" header="0.31496062992125984" footer="0.31496062992125984"/>
  <pageSetup paperSize="9" scale="69" fitToHeight="0" orientation="landscape" r:id="rId1"/>
  <headerFooter>
    <oddHeader>&amp;R&amp;D　&amp;T</oddHeader>
  </headerFooter>
  <rowBreaks count="6" manualBreakCount="6">
    <brk id="18" max="22" man="1"/>
    <brk id="40" max="22" man="1"/>
    <brk id="60" max="22" man="1"/>
    <brk id="80" max="22" man="1"/>
    <brk id="100" max="22" man="1"/>
    <brk id="120" max="22" man="1"/>
  </rowBreaks>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11" id="{74CBA721-89A4-4754-9231-4C46F1EF30E8}">
            <xm:f>AND(OR(J73="○",J73="〇",J73="◯"),給与!D60=0)</xm:f>
            <x14:dxf>
              <fill>
                <patternFill>
                  <bgColor rgb="FFFF0000"/>
                </patternFill>
              </fill>
            </x14:dxf>
          </x14:cfRule>
          <xm:sqref>J73:U140</xm:sqref>
        </x14:conditionalFormatting>
        <x14:conditionalFormatting xmlns:xm="http://schemas.microsoft.com/office/excel/2006/main">
          <x14:cfRule type="expression" priority="6" id="{4234627A-441B-4FE6-899A-0D02201905BC}">
            <xm:f>AND(OR(J21="○",J21="〇",J21="◯"),給与!D8=0)</xm:f>
            <x14:dxf>
              <fill>
                <patternFill>
                  <bgColor rgb="FFFF0000"/>
                </patternFill>
              </fill>
            </x14:dxf>
          </x14:cfRule>
          <xm:sqref>J21:U140</xm:sqref>
        </x14:conditionalFormatting>
      </x14:conditionalFormatting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rgb="FFFFFF00"/>
    <pageSetUpPr fitToPage="1"/>
  </sheetPr>
  <dimension ref="A1:AF127"/>
  <sheetViews>
    <sheetView view="pageBreakPreview" topLeftCell="A97" zoomScale="40" zoomScaleNormal="100" zoomScaleSheetLayoutView="40" workbookViewId="0">
      <selection activeCell="S33" sqref="S33"/>
    </sheetView>
  </sheetViews>
  <sheetFormatPr defaultColWidth="8.90625" defaultRowHeight="22.5"/>
  <cols>
    <col min="1" max="1" width="6.1796875" style="309" customWidth="1"/>
    <col min="2" max="2" width="19.36328125" style="309" customWidth="1"/>
    <col min="3" max="3" width="23.54296875" style="309" customWidth="1"/>
    <col min="4" max="15" width="13.453125" style="309" customWidth="1"/>
    <col min="16" max="16" width="14.1796875" style="309" customWidth="1"/>
    <col min="17" max="17" width="16.08984375" style="309" customWidth="1"/>
    <col min="18" max="18" width="16.36328125" style="309" customWidth="1"/>
    <col min="19" max="19" width="15.08984375" style="309" customWidth="1"/>
    <col min="20" max="20" width="19.453125" style="309" customWidth="1"/>
    <col min="21" max="21" width="13" style="309" customWidth="1"/>
    <col min="22" max="22" width="14.81640625" style="309" customWidth="1"/>
    <col min="23" max="23" width="15.1796875" style="309" customWidth="1"/>
    <col min="24" max="27" width="17.90625" style="309" customWidth="1"/>
    <col min="28" max="28" width="16.81640625" style="309" customWidth="1"/>
    <col min="29" max="29" width="16.08984375" style="309" customWidth="1"/>
    <col min="30" max="30" width="24.453125" style="352" customWidth="1"/>
    <col min="31" max="31" width="15.81640625" style="352" customWidth="1"/>
    <col min="32" max="32" width="14.54296875" style="309" customWidth="1"/>
    <col min="33" max="16384" width="8.90625" style="309"/>
  </cols>
  <sheetData>
    <row r="1" spans="1:32" ht="36.65" customHeight="1">
      <c r="A1" s="308"/>
      <c r="B1" s="308"/>
      <c r="C1" s="308"/>
      <c r="D1" s="308"/>
      <c r="E1" s="308"/>
      <c r="F1" s="308"/>
      <c r="G1" s="308"/>
      <c r="H1" s="308"/>
      <c r="I1" s="308"/>
      <c r="J1" s="308"/>
      <c r="K1" s="308"/>
      <c r="L1" s="308"/>
      <c r="M1" s="308"/>
      <c r="N1" s="308"/>
      <c r="O1" s="308"/>
      <c r="P1" s="308"/>
      <c r="Q1" s="308"/>
      <c r="R1" s="308"/>
      <c r="S1" s="308"/>
      <c r="T1" s="308"/>
      <c r="U1" s="308"/>
      <c r="V1" s="1253"/>
      <c r="W1" s="1259"/>
      <c r="X1" s="1260"/>
      <c r="Y1" s="1260"/>
      <c r="Z1" s="1260"/>
      <c r="AA1" s="1261"/>
      <c r="AB1" s="1261"/>
      <c r="AC1" s="1262"/>
      <c r="AD1" s="1263"/>
      <c r="AE1" s="1264"/>
    </row>
    <row r="2" spans="1:32" ht="61.25" customHeight="1">
      <c r="A2" s="310"/>
      <c r="B2" s="311"/>
      <c r="C2" s="311"/>
      <c r="D2" s="1613" t="s">
        <v>1304</v>
      </c>
      <c r="E2" s="1613"/>
      <c r="F2" s="1613"/>
      <c r="G2" s="1613"/>
      <c r="H2" s="1613"/>
      <c r="I2" s="1613"/>
      <c r="J2" s="1613"/>
      <c r="K2" s="1613"/>
      <c r="L2" s="1613"/>
      <c r="M2" s="1613"/>
      <c r="N2" s="1613"/>
      <c r="O2" s="844"/>
      <c r="P2" s="844"/>
      <c r="Q2" s="844"/>
      <c r="R2" s="844"/>
      <c r="S2" s="844"/>
      <c r="T2" s="844"/>
      <c r="U2" s="844"/>
      <c r="V2" s="844"/>
      <c r="W2" s="1267"/>
      <c r="X2" s="1267"/>
      <c r="Y2" s="1267"/>
      <c r="Z2" s="1267"/>
      <c r="AA2" s="1258"/>
      <c r="AB2" s="1267"/>
      <c r="AC2" s="1267"/>
      <c r="AD2" s="1258"/>
      <c r="AE2" s="1266"/>
    </row>
    <row r="3" spans="1:32" s="308" customFormat="1" ht="61.25" customHeight="1">
      <c r="A3" s="310"/>
      <c r="B3" s="312"/>
      <c r="C3" s="312"/>
      <c r="D3" s="313"/>
      <c r="E3" s="314"/>
      <c r="F3" s="315" t="s">
        <v>377</v>
      </c>
      <c r="G3" s="1614" t="str">
        <f>IF(基本情報!$C$4=0,"",基本情報!$C$4)</f>
        <v/>
      </c>
      <c r="H3" s="1614"/>
      <c r="I3" s="1614"/>
      <c r="J3" s="1614"/>
      <c r="K3" s="316"/>
      <c r="L3" s="317"/>
      <c r="M3" s="318"/>
      <c r="N3" s="318"/>
      <c r="O3" s="1074"/>
      <c r="P3" s="318" t="s">
        <v>378</v>
      </c>
      <c r="Q3" s="1615" t="str">
        <f>IF(基本情報!$C$3=0,"",基本情報!$C$3)</f>
        <v/>
      </c>
      <c r="R3" s="1615"/>
      <c r="S3" s="1615"/>
      <c r="T3" s="1615"/>
      <c r="U3" s="1615"/>
      <c r="V3" s="1615"/>
      <c r="W3" s="1267"/>
      <c r="X3" s="1267"/>
      <c r="Y3" s="1267"/>
      <c r="Z3" s="1267"/>
      <c r="AA3" s="1265"/>
      <c r="AB3" s="1267"/>
      <c r="AC3" s="1267"/>
      <c r="AD3" s="1258"/>
      <c r="AE3" s="1266"/>
    </row>
    <row r="4" spans="1:32" s="308" customFormat="1" ht="40.75" customHeight="1">
      <c r="A4" s="310"/>
      <c r="B4" s="312"/>
      <c r="C4" s="312"/>
      <c r="D4" s="313"/>
      <c r="E4" s="314"/>
      <c r="F4" s="315"/>
      <c r="G4" s="1067"/>
      <c r="H4" s="1067"/>
      <c r="I4" s="1067"/>
      <c r="J4" s="1067"/>
      <c r="K4" s="316"/>
      <c r="L4" s="317"/>
      <c r="M4" s="318"/>
      <c r="N4" s="318"/>
      <c r="O4" s="1074"/>
      <c r="P4" s="318"/>
      <c r="Q4" s="1074"/>
      <c r="R4" s="1074"/>
      <c r="S4" s="1074"/>
      <c r="T4" s="1200" t="str">
        <f>IF(T5/4&lt;U5,"事業主負担額が大きすぎる可能性があります！","")</f>
        <v/>
      </c>
      <c r="U4" s="1074"/>
      <c r="V4" s="1074"/>
      <c r="W4" s="1184"/>
      <c r="X4" s="1076"/>
      <c r="Y4" s="1076"/>
      <c r="Z4" s="1076"/>
      <c r="AA4" s="319"/>
      <c r="AB4" s="1184"/>
      <c r="AC4" s="1184"/>
      <c r="AD4" s="1077"/>
      <c r="AE4" s="907"/>
    </row>
    <row r="5" spans="1:32" s="308" customFormat="1" ht="44.4" customHeight="1">
      <c r="A5" s="310"/>
      <c r="B5" s="312"/>
      <c r="C5" s="312"/>
      <c r="D5" s="313"/>
      <c r="E5" s="314"/>
      <c r="F5" s="315"/>
      <c r="G5" s="319"/>
      <c r="H5" s="319"/>
      <c r="I5" s="319"/>
      <c r="J5" s="319"/>
      <c r="K5" s="316"/>
      <c r="L5" s="317"/>
      <c r="M5" s="320"/>
      <c r="N5" s="321"/>
      <c r="O5" s="321"/>
      <c r="P5" s="321"/>
      <c r="Q5" s="321"/>
      <c r="R5" s="321"/>
      <c r="S5" s="1084" t="s">
        <v>201</v>
      </c>
      <c r="T5" s="1139">
        <f>SUM(T8:T127)</f>
        <v>0</v>
      </c>
      <c r="U5" s="1139">
        <f>SUM(U8:U127)</f>
        <v>0</v>
      </c>
      <c r="V5" s="1139">
        <f t="shared" ref="V5:AD5" si="0">SUM(V8:V127)</f>
        <v>0</v>
      </c>
      <c r="W5" s="1139">
        <f t="shared" si="0"/>
        <v>0</v>
      </c>
      <c r="X5" s="1139">
        <f t="shared" si="0"/>
        <v>0</v>
      </c>
      <c r="Y5" s="1139">
        <f t="shared" si="0"/>
        <v>0</v>
      </c>
      <c r="Z5" s="1139">
        <f t="shared" si="0"/>
        <v>0</v>
      </c>
      <c r="AA5" s="1139">
        <f t="shared" si="0"/>
        <v>0</v>
      </c>
      <c r="AB5" s="1139">
        <f t="shared" si="0"/>
        <v>0</v>
      </c>
      <c r="AC5" s="1139">
        <f t="shared" si="0"/>
        <v>0</v>
      </c>
      <c r="AD5" s="1139">
        <f t="shared" si="0"/>
        <v>0</v>
      </c>
      <c r="AE5" s="353"/>
    </row>
    <row r="6" spans="1:32" s="322" customFormat="1" ht="91.75" customHeight="1">
      <c r="A6" s="1616" t="s">
        <v>265</v>
      </c>
      <c r="B6" s="1616" t="s">
        <v>471</v>
      </c>
      <c r="C6" s="1616" t="s">
        <v>228</v>
      </c>
      <c r="D6" s="1617" t="s">
        <v>944</v>
      </c>
      <c r="E6" s="1618"/>
      <c r="F6" s="1618"/>
      <c r="G6" s="1618"/>
      <c r="H6" s="1618"/>
      <c r="I6" s="1618"/>
      <c r="J6" s="1618"/>
      <c r="K6" s="1618"/>
      <c r="L6" s="1618"/>
      <c r="M6" s="1618"/>
      <c r="N6" s="1618"/>
      <c r="O6" s="1619"/>
      <c r="P6" s="1081" t="s">
        <v>472</v>
      </c>
      <c r="Q6" s="1081" t="s">
        <v>472</v>
      </c>
      <c r="R6" s="1081" t="s">
        <v>472</v>
      </c>
      <c r="S6" s="1081" t="s">
        <v>472</v>
      </c>
      <c r="T6" s="1623" t="s">
        <v>911</v>
      </c>
      <c r="U6" s="1623" t="s">
        <v>473</v>
      </c>
      <c r="V6" s="1625" t="s">
        <v>474</v>
      </c>
      <c r="W6" s="1626"/>
      <c r="X6" s="1626"/>
      <c r="Y6" s="1626"/>
      <c r="Z6" s="1626"/>
      <c r="AA6" s="1626"/>
      <c r="AB6" s="1627"/>
      <c r="AC6" s="1075" t="s">
        <v>475</v>
      </c>
      <c r="AD6" s="1621" t="s">
        <v>1134</v>
      </c>
      <c r="AE6" s="1620" t="s">
        <v>955</v>
      </c>
      <c r="AF6" s="1620"/>
    </row>
    <row r="7" spans="1:32" ht="184.25" customHeight="1">
      <c r="A7" s="1616"/>
      <c r="B7" s="1616"/>
      <c r="C7" s="1616"/>
      <c r="D7" s="323" t="s">
        <v>381</v>
      </c>
      <c r="E7" s="323" t="s">
        <v>382</v>
      </c>
      <c r="F7" s="323" t="s">
        <v>383</v>
      </c>
      <c r="G7" s="323" t="s">
        <v>384</v>
      </c>
      <c r="H7" s="323" t="s">
        <v>385</v>
      </c>
      <c r="I7" s="323" t="s">
        <v>386</v>
      </c>
      <c r="J7" s="323" t="s">
        <v>387</v>
      </c>
      <c r="K7" s="323" t="s">
        <v>388</v>
      </c>
      <c r="L7" s="323" t="s">
        <v>389</v>
      </c>
      <c r="M7" s="323" t="s">
        <v>390</v>
      </c>
      <c r="N7" s="323" t="s">
        <v>391</v>
      </c>
      <c r="O7" s="323" t="s">
        <v>392</v>
      </c>
      <c r="P7" s="929" t="s">
        <v>742</v>
      </c>
      <c r="Q7" s="929" t="s">
        <v>742</v>
      </c>
      <c r="R7" s="929" t="s">
        <v>742</v>
      </c>
      <c r="S7" s="929" t="s">
        <v>742</v>
      </c>
      <c r="T7" s="1624"/>
      <c r="U7" s="1624"/>
      <c r="V7" s="853" t="s">
        <v>954</v>
      </c>
      <c r="W7" s="842" t="s">
        <v>1151</v>
      </c>
      <c r="X7" s="842" t="s">
        <v>1152</v>
      </c>
      <c r="Y7" s="842" t="s">
        <v>1303</v>
      </c>
      <c r="Z7" s="843" t="s">
        <v>530</v>
      </c>
      <c r="AA7" s="843" t="s">
        <v>669</v>
      </c>
      <c r="AB7" s="431" t="s">
        <v>670</v>
      </c>
      <c r="AC7" s="853" t="s">
        <v>1142</v>
      </c>
      <c r="AD7" s="1622"/>
      <c r="AE7" s="1255" t="s">
        <v>671</v>
      </c>
      <c r="AF7" s="1255" t="s">
        <v>672</v>
      </c>
    </row>
    <row r="8" spans="1:32" ht="41" customHeight="1">
      <c r="A8" s="324">
        <v>1</v>
      </c>
      <c r="B8" s="1118">
        <f>職員配置!B21</f>
        <v>0</v>
      </c>
      <c r="C8" s="1118">
        <f>職員配置!D21</f>
        <v>0</v>
      </c>
      <c r="D8" s="1279"/>
      <c r="E8" s="1279"/>
      <c r="F8" s="1279"/>
      <c r="G8" s="1279"/>
      <c r="H8" s="1279"/>
      <c r="I8" s="1279"/>
      <c r="J8" s="1280"/>
      <c r="K8" s="1280"/>
      <c r="L8" s="1280"/>
      <c r="M8" s="1280"/>
      <c r="N8" s="1280"/>
      <c r="O8" s="1281"/>
      <c r="P8" s="1279"/>
      <c r="Q8" s="1279"/>
      <c r="R8" s="1282"/>
      <c r="S8" s="1282"/>
      <c r="T8" s="1114">
        <f>SUM(D8:S8)</f>
        <v>0</v>
      </c>
      <c r="U8" s="1115"/>
      <c r="V8" s="1115"/>
      <c r="W8" s="1115"/>
      <c r="X8" s="1115"/>
      <c r="Y8" s="1115"/>
      <c r="Z8" s="1115"/>
      <c r="AA8" s="1115"/>
      <c r="AB8" s="1115"/>
      <c r="AC8" s="1268">
        <f>IFERROR((V8+W8+X8+Y8+Z8+AA8+AB8)/T8*U8,0)</f>
        <v>0</v>
      </c>
      <c r="AD8" s="1269">
        <f>ROUNDDOWN(T8+U8-(V8+W8+X8+Y8+Z8+AA8+AB8+AC8),0)</f>
        <v>0</v>
      </c>
      <c r="AE8" s="1116">
        <f t="shared" ref="AE8:AE39" si="1">SUM(D8:I8)</f>
        <v>0</v>
      </c>
      <c r="AF8" s="1116">
        <f t="shared" ref="AF8:AF39" si="2">SUM(J8:O8)</f>
        <v>0</v>
      </c>
    </row>
    <row r="9" spans="1:32" ht="41" customHeight="1">
      <c r="A9" s="324">
        <v>2</v>
      </c>
      <c r="B9" s="1118">
        <f>職員配置!B22</f>
        <v>0</v>
      </c>
      <c r="C9" s="1118">
        <f>職員配置!D22</f>
        <v>0</v>
      </c>
      <c r="D9" s="1279"/>
      <c r="E9" s="1279"/>
      <c r="F9" s="1279"/>
      <c r="G9" s="1279"/>
      <c r="H9" s="1279"/>
      <c r="I9" s="1279"/>
      <c r="J9" s="1280"/>
      <c r="K9" s="1280"/>
      <c r="L9" s="1280"/>
      <c r="M9" s="1280"/>
      <c r="N9" s="1280"/>
      <c r="O9" s="1281"/>
      <c r="P9" s="1279"/>
      <c r="Q9" s="1279"/>
      <c r="R9" s="1282"/>
      <c r="S9" s="1282"/>
      <c r="T9" s="1114">
        <f t="shared" ref="T9:T102" si="3">SUM(D9:S9)</f>
        <v>0</v>
      </c>
      <c r="U9" s="1115"/>
      <c r="V9" s="1115"/>
      <c r="W9" s="1115"/>
      <c r="X9" s="1115"/>
      <c r="Y9" s="1115"/>
      <c r="Z9" s="1115"/>
      <c r="AA9" s="1115"/>
      <c r="AB9" s="1115"/>
      <c r="AC9" s="1268">
        <f t="shared" ref="AC9:AC72" si="4">IFERROR((V9+W9+X9+Y9+Z9+AA9+AB9)/T9*U9,0)</f>
        <v>0</v>
      </c>
      <c r="AD9" s="1269">
        <f t="shared" ref="AD9:AD72" si="5">ROUNDDOWN(T9+U9-(V9+W9+X9+Y9+Z9+AA9+AB9+AC9),0)</f>
        <v>0</v>
      </c>
      <c r="AE9" s="1116">
        <f t="shared" si="1"/>
        <v>0</v>
      </c>
      <c r="AF9" s="1116">
        <f t="shared" si="2"/>
        <v>0</v>
      </c>
    </row>
    <row r="10" spans="1:32" ht="41" customHeight="1">
      <c r="A10" s="324">
        <v>3</v>
      </c>
      <c r="B10" s="1118">
        <f>職員配置!B23</f>
        <v>0</v>
      </c>
      <c r="C10" s="1118">
        <f>職員配置!D23</f>
        <v>0</v>
      </c>
      <c r="D10" s="1279"/>
      <c r="E10" s="1279"/>
      <c r="F10" s="1279"/>
      <c r="G10" s="1279"/>
      <c r="H10" s="1279"/>
      <c r="I10" s="1279"/>
      <c r="J10" s="1280"/>
      <c r="K10" s="1280"/>
      <c r="L10" s="1280"/>
      <c r="M10" s="1280"/>
      <c r="N10" s="1280"/>
      <c r="O10" s="1281"/>
      <c r="P10" s="1279"/>
      <c r="Q10" s="1279"/>
      <c r="R10" s="1282"/>
      <c r="S10" s="1282"/>
      <c r="T10" s="1114">
        <f t="shared" si="3"/>
        <v>0</v>
      </c>
      <c r="U10" s="1115"/>
      <c r="V10" s="1115"/>
      <c r="W10" s="1115"/>
      <c r="X10" s="1115"/>
      <c r="Y10" s="1115"/>
      <c r="Z10" s="1115"/>
      <c r="AA10" s="1115"/>
      <c r="AB10" s="1115"/>
      <c r="AC10" s="1268">
        <f t="shared" si="4"/>
        <v>0</v>
      </c>
      <c r="AD10" s="1269">
        <f t="shared" si="5"/>
        <v>0</v>
      </c>
      <c r="AE10" s="1116">
        <f t="shared" si="1"/>
        <v>0</v>
      </c>
      <c r="AF10" s="1116">
        <f t="shared" si="2"/>
        <v>0</v>
      </c>
    </row>
    <row r="11" spans="1:32" ht="41" customHeight="1">
      <c r="A11" s="324">
        <v>4</v>
      </c>
      <c r="B11" s="1118">
        <f>職員配置!B24</f>
        <v>0</v>
      </c>
      <c r="C11" s="1118">
        <f>職員配置!D24</f>
        <v>0</v>
      </c>
      <c r="D11" s="1279"/>
      <c r="E11" s="1279"/>
      <c r="F11" s="1279"/>
      <c r="G11" s="1279"/>
      <c r="H11" s="1279"/>
      <c r="I11" s="1279"/>
      <c r="J11" s="1280"/>
      <c r="K11" s="1280"/>
      <c r="L11" s="1280"/>
      <c r="M11" s="1280"/>
      <c r="N11" s="1280"/>
      <c r="O11" s="1281"/>
      <c r="P11" s="1279"/>
      <c r="Q11" s="1279"/>
      <c r="R11" s="1282"/>
      <c r="S11" s="1282"/>
      <c r="T11" s="1114">
        <f>SUM(D11:S11)</f>
        <v>0</v>
      </c>
      <c r="U11" s="1115"/>
      <c r="V11" s="1115"/>
      <c r="W11" s="1115"/>
      <c r="X11" s="1115"/>
      <c r="Y11" s="1115"/>
      <c r="Z11" s="1115"/>
      <c r="AA11" s="1115"/>
      <c r="AB11" s="1115"/>
      <c r="AC11" s="1268">
        <f t="shared" si="4"/>
        <v>0</v>
      </c>
      <c r="AD11" s="1269">
        <f t="shared" si="5"/>
        <v>0</v>
      </c>
      <c r="AE11" s="1116">
        <f t="shared" si="1"/>
        <v>0</v>
      </c>
      <c r="AF11" s="1116">
        <f t="shared" si="2"/>
        <v>0</v>
      </c>
    </row>
    <row r="12" spans="1:32" ht="41" customHeight="1">
      <c r="A12" s="324">
        <v>5</v>
      </c>
      <c r="B12" s="1118">
        <f>職員配置!B25</f>
        <v>0</v>
      </c>
      <c r="C12" s="1118">
        <f>職員配置!D25</f>
        <v>0</v>
      </c>
      <c r="D12" s="1279"/>
      <c r="E12" s="1279"/>
      <c r="F12" s="1279"/>
      <c r="G12" s="1279"/>
      <c r="H12" s="1279"/>
      <c r="I12" s="1279"/>
      <c r="J12" s="1280"/>
      <c r="K12" s="1280"/>
      <c r="L12" s="1280"/>
      <c r="M12" s="1280"/>
      <c r="N12" s="1280"/>
      <c r="O12" s="1281"/>
      <c r="P12" s="1279"/>
      <c r="Q12" s="1279"/>
      <c r="R12" s="1282"/>
      <c r="S12" s="1282"/>
      <c r="T12" s="1114">
        <f t="shared" si="3"/>
        <v>0</v>
      </c>
      <c r="U12" s="1115"/>
      <c r="V12" s="1115"/>
      <c r="W12" s="1115"/>
      <c r="X12" s="1115"/>
      <c r="Y12" s="1115"/>
      <c r="Z12" s="1115"/>
      <c r="AA12" s="1115"/>
      <c r="AB12" s="1115"/>
      <c r="AC12" s="1268">
        <f t="shared" si="4"/>
        <v>0</v>
      </c>
      <c r="AD12" s="1269">
        <f t="shared" si="5"/>
        <v>0</v>
      </c>
      <c r="AE12" s="1116">
        <f t="shared" si="1"/>
        <v>0</v>
      </c>
      <c r="AF12" s="1116">
        <f t="shared" si="2"/>
        <v>0</v>
      </c>
    </row>
    <row r="13" spans="1:32" ht="41" customHeight="1">
      <c r="A13" s="324">
        <v>6</v>
      </c>
      <c r="B13" s="1118">
        <f>職員配置!B26</f>
        <v>0</v>
      </c>
      <c r="C13" s="1118">
        <f>職員配置!D26</f>
        <v>0</v>
      </c>
      <c r="D13" s="1279"/>
      <c r="E13" s="1279"/>
      <c r="F13" s="1279"/>
      <c r="G13" s="1282"/>
      <c r="H13" s="1282"/>
      <c r="I13" s="1282"/>
      <c r="J13" s="1283"/>
      <c r="K13" s="1283"/>
      <c r="L13" s="1283"/>
      <c r="M13" s="1283"/>
      <c r="N13" s="1283"/>
      <c r="O13" s="1284"/>
      <c r="P13" s="1279"/>
      <c r="Q13" s="1282"/>
      <c r="R13" s="1282"/>
      <c r="S13" s="1282"/>
      <c r="T13" s="1114">
        <f t="shared" si="3"/>
        <v>0</v>
      </c>
      <c r="U13" s="1115"/>
      <c r="V13" s="1115"/>
      <c r="W13" s="1115"/>
      <c r="X13" s="1115"/>
      <c r="Y13" s="1115"/>
      <c r="Z13" s="1115"/>
      <c r="AA13" s="1115"/>
      <c r="AB13" s="1115"/>
      <c r="AC13" s="1268">
        <f t="shared" si="4"/>
        <v>0</v>
      </c>
      <c r="AD13" s="1269">
        <f t="shared" si="5"/>
        <v>0</v>
      </c>
      <c r="AE13" s="1116">
        <f t="shared" si="1"/>
        <v>0</v>
      </c>
      <c r="AF13" s="1116">
        <f t="shared" si="2"/>
        <v>0</v>
      </c>
    </row>
    <row r="14" spans="1:32" ht="41" customHeight="1">
      <c r="A14" s="324">
        <v>7</v>
      </c>
      <c r="B14" s="1118">
        <f>職員配置!B27</f>
        <v>0</v>
      </c>
      <c r="C14" s="1118">
        <f>職員配置!D27</f>
        <v>0</v>
      </c>
      <c r="D14" s="1279"/>
      <c r="E14" s="1279"/>
      <c r="F14" s="1279"/>
      <c r="G14" s="1279"/>
      <c r="H14" s="1279"/>
      <c r="I14" s="1279"/>
      <c r="J14" s="1280"/>
      <c r="K14" s="1280"/>
      <c r="L14" s="1280"/>
      <c r="M14" s="1280"/>
      <c r="N14" s="1280"/>
      <c r="O14" s="1281"/>
      <c r="P14" s="1279"/>
      <c r="Q14" s="1279"/>
      <c r="R14" s="1279"/>
      <c r="S14" s="1282"/>
      <c r="T14" s="1114">
        <f t="shared" si="3"/>
        <v>0</v>
      </c>
      <c r="U14" s="1115"/>
      <c r="V14" s="1115"/>
      <c r="W14" s="1115"/>
      <c r="X14" s="1115"/>
      <c r="Y14" s="1115"/>
      <c r="Z14" s="1115"/>
      <c r="AA14" s="1115"/>
      <c r="AB14" s="1115"/>
      <c r="AC14" s="1268">
        <f t="shared" si="4"/>
        <v>0</v>
      </c>
      <c r="AD14" s="1269">
        <f t="shared" si="5"/>
        <v>0</v>
      </c>
      <c r="AE14" s="1116">
        <f t="shared" si="1"/>
        <v>0</v>
      </c>
      <c r="AF14" s="1116">
        <f t="shared" si="2"/>
        <v>0</v>
      </c>
    </row>
    <row r="15" spans="1:32" ht="41" customHeight="1">
      <c r="A15" s="324">
        <v>8</v>
      </c>
      <c r="B15" s="1118">
        <f>職員配置!B28</f>
        <v>0</v>
      </c>
      <c r="C15" s="1118">
        <f>職員配置!D28</f>
        <v>0</v>
      </c>
      <c r="D15" s="1279"/>
      <c r="E15" s="1279"/>
      <c r="F15" s="1279"/>
      <c r="G15" s="1279"/>
      <c r="H15" s="1282"/>
      <c r="I15" s="1282"/>
      <c r="J15" s="1283"/>
      <c r="K15" s="1283"/>
      <c r="L15" s="1283"/>
      <c r="M15" s="1283"/>
      <c r="N15" s="1283"/>
      <c r="O15" s="1284"/>
      <c r="P15" s="1279"/>
      <c r="Q15" s="1282"/>
      <c r="R15" s="1282"/>
      <c r="S15" s="1282"/>
      <c r="T15" s="1114">
        <f t="shared" si="3"/>
        <v>0</v>
      </c>
      <c r="U15" s="1115"/>
      <c r="V15" s="1115"/>
      <c r="W15" s="1115"/>
      <c r="X15" s="1115"/>
      <c r="Y15" s="1115"/>
      <c r="Z15" s="1115"/>
      <c r="AA15" s="1115"/>
      <c r="AB15" s="1115"/>
      <c r="AC15" s="1268">
        <f t="shared" si="4"/>
        <v>0</v>
      </c>
      <c r="AD15" s="1269">
        <f t="shared" si="5"/>
        <v>0</v>
      </c>
      <c r="AE15" s="1116">
        <f t="shared" si="1"/>
        <v>0</v>
      </c>
      <c r="AF15" s="1116">
        <f t="shared" si="2"/>
        <v>0</v>
      </c>
    </row>
    <row r="16" spans="1:32" ht="41" customHeight="1">
      <c r="A16" s="324">
        <v>9</v>
      </c>
      <c r="B16" s="1118">
        <f>職員配置!B29</f>
        <v>0</v>
      </c>
      <c r="C16" s="1118">
        <f>職員配置!D29</f>
        <v>0</v>
      </c>
      <c r="D16" s="1282"/>
      <c r="E16" s="1282"/>
      <c r="F16" s="1282"/>
      <c r="G16" s="1282"/>
      <c r="H16" s="1279"/>
      <c r="I16" s="1279"/>
      <c r="J16" s="1280"/>
      <c r="K16" s="1280"/>
      <c r="L16" s="1280"/>
      <c r="M16" s="1280"/>
      <c r="N16" s="1280"/>
      <c r="O16" s="1281"/>
      <c r="P16" s="1282"/>
      <c r="Q16" s="1279"/>
      <c r="R16" s="1279"/>
      <c r="S16" s="1282"/>
      <c r="T16" s="1114">
        <f t="shared" si="3"/>
        <v>0</v>
      </c>
      <c r="U16" s="1115"/>
      <c r="V16" s="1115"/>
      <c r="W16" s="1115"/>
      <c r="X16" s="1115"/>
      <c r="Y16" s="1115"/>
      <c r="Z16" s="1115"/>
      <c r="AA16" s="1115"/>
      <c r="AB16" s="1115"/>
      <c r="AC16" s="1268">
        <f t="shared" si="4"/>
        <v>0</v>
      </c>
      <c r="AD16" s="1269">
        <f t="shared" si="5"/>
        <v>0</v>
      </c>
      <c r="AE16" s="1116">
        <f t="shared" si="1"/>
        <v>0</v>
      </c>
      <c r="AF16" s="1116">
        <f t="shared" si="2"/>
        <v>0</v>
      </c>
    </row>
    <row r="17" spans="1:32" ht="41" customHeight="1">
      <c r="A17" s="324">
        <v>10</v>
      </c>
      <c r="B17" s="1118">
        <f>職員配置!B30</f>
        <v>0</v>
      </c>
      <c r="C17" s="1118">
        <f>職員配置!D30</f>
        <v>0</v>
      </c>
      <c r="D17" s="1279"/>
      <c r="E17" s="1279"/>
      <c r="F17" s="1279"/>
      <c r="G17" s="1279"/>
      <c r="H17" s="1279"/>
      <c r="I17" s="1279"/>
      <c r="J17" s="1280"/>
      <c r="K17" s="1280"/>
      <c r="L17" s="1280"/>
      <c r="M17" s="1280"/>
      <c r="N17" s="1280"/>
      <c r="O17" s="1281"/>
      <c r="P17" s="1279"/>
      <c r="Q17" s="1279"/>
      <c r="R17" s="1279"/>
      <c r="S17" s="1282"/>
      <c r="T17" s="1114">
        <f t="shared" si="3"/>
        <v>0</v>
      </c>
      <c r="U17" s="1115"/>
      <c r="V17" s="1115"/>
      <c r="W17" s="1115"/>
      <c r="X17" s="1115"/>
      <c r="Y17" s="1115"/>
      <c r="Z17" s="1115"/>
      <c r="AA17" s="1115"/>
      <c r="AB17" s="1115"/>
      <c r="AC17" s="1268">
        <f t="shared" si="4"/>
        <v>0</v>
      </c>
      <c r="AD17" s="1269">
        <f t="shared" si="5"/>
        <v>0</v>
      </c>
      <c r="AE17" s="1116">
        <f t="shared" si="1"/>
        <v>0</v>
      </c>
      <c r="AF17" s="1116">
        <f t="shared" si="2"/>
        <v>0</v>
      </c>
    </row>
    <row r="18" spans="1:32" ht="41" customHeight="1">
      <c r="A18" s="324">
        <v>11</v>
      </c>
      <c r="B18" s="1118">
        <f>職員配置!B31</f>
        <v>0</v>
      </c>
      <c r="C18" s="1118">
        <f>職員配置!D31</f>
        <v>0</v>
      </c>
      <c r="D18" s="1279"/>
      <c r="E18" s="1279"/>
      <c r="F18" s="1279"/>
      <c r="G18" s="1279"/>
      <c r="H18" s="1279"/>
      <c r="I18" s="1279"/>
      <c r="J18" s="1280"/>
      <c r="K18" s="1280"/>
      <c r="L18" s="1280"/>
      <c r="M18" s="1280"/>
      <c r="N18" s="1280"/>
      <c r="O18" s="1281"/>
      <c r="P18" s="1279"/>
      <c r="Q18" s="1279"/>
      <c r="R18" s="1279"/>
      <c r="S18" s="1282"/>
      <c r="T18" s="1114">
        <f t="shared" si="3"/>
        <v>0</v>
      </c>
      <c r="U18" s="1115"/>
      <c r="V18" s="1115"/>
      <c r="W18" s="1115"/>
      <c r="X18" s="1115"/>
      <c r="Y18" s="1115"/>
      <c r="Z18" s="1115"/>
      <c r="AA18" s="1115"/>
      <c r="AB18" s="1115"/>
      <c r="AC18" s="1268">
        <f t="shared" si="4"/>
        <v>0</v>
      </c>
      <c r="AD18" s="1269">
        <f t="shared" si="5"/>
        <v>0</v>
      </c>
      <c r="AE18" s="1116">
        <f t="shared" si="1"/>
        <v>0</v>
      </c>
      <c r="AF18" s="1116">
        <f t="shared" si="2"/>
        <v>0</v>
      </c>
    </row>
    <row r="19" spans="1:32" ht="41" customHeight="1">
      <c r="A19" s="324">
        <v>12</v>
      </c>
      <c r="B19" s="1118">
        <f>職員配置!B32</f>
        <v>0</v>
      </c>
      <c r="C19" s="1118">
        <f>職員配置!D32</f>
        <v>0</v>
      </c>
      <c r="D19" s="1279"/>
      <c r="E19" s="1279"/>
      <c r="F19" s="1279"/>
      <c r="G19" s="1279"/>
      <c r="H19" s="1279"/>
      <c r="I19" s="1279"/>
      <c r="J19" s="1280"/>
      <c r="K19" s="1280"/>
      <c r="L19" s="1280"/>
      <c r="M19" s="1280"/>
      <c r="N19" s="1280"/>
      <c r="O19" s="1281"/>
      <c r="P19" s="1279"/>
      <c r="Q19" s="1279"/>
      <c r="R19" s="1279"/>
      <c r="S19" s="1282"/>
      <c r="T19" s="1114">
        <f t="shared" si="3"/>
        <v>0</v>
      </c>
      <c r="U19" s="1115"/>
      <c r="V19" s="1115"/>
      <c r="W19" s="1115"/>
      <c r="X19" s="1115"/>
      <c r="Y19" s="1115"/>
      <c r="Z19" s="1115"/>
      <c r="AA19" s="1115"/>
      <c r="AB19" s="1115"/>
      <c r="AC19" s="1268">
        <f t="shared" si="4"/>
        <v>0</v>
      </c>
      <c r="AD19" s="1269">
        <f t="shared" si="5"/>
        <v>0</v>
      </c>
      <c r="AE19" s="1116">
        <f t="shared" si="1"/>
        <v>0</v>
      </c>
      <c r="AF19" s="1116">
        <f t="shared" si="2"/>
        <v>0</v>
      </c>
    </row>
    <row r="20" spans="1:32" ht="41" customHeight="1">
      <c r="A20" s="324">
        <v>13</v>
      </c>
      <c r="B20" s="1118">
        <f>職員配置!B33</f>
        <v>0</v>
      </c>
      <c r="C20" s="1118">
        <f>職員配置!D33</f>
        <v>0</v>
      </c>
      <c r="D20" s="1279"/>
      <c r="E20" s="1279"/>
      <c r="F20" s="1279"/>
      <c r="G20" s="1279"/>
      <c r="H20" s="1279"/>
      <c r="I20" s="1279"/>
      <c r="J20" s="1280"/>
      <c r="K20" s="1280"/>
      <c r="L20" s="1280"/>
      <c r="M20" s="1280"/>
      <c r="N20" s="1280"/>
      <c r="O20" s="1281"/>
      <c r="P20" s="1279"/>
      <c r="Q20" s="1279"/>
      <c r="R20" s="1279"/>
      <c r="S20" s="1282"/>
      <c r="T20" s="1114">
        <f t="shared" si="3"/>
        <v>0</v>
      </c>
      <c r="U20" s="1115"/>
      <c r="V20" s="1115"/>
      <c r="W20" s="1115"/>
      <c r="X20" s="1115"/>
      <c r="Y20" s="1115"/>
      <c r="Z20" s="1115"/>
      <c r="AA20" s="1115"/>
      <c r="AB20" s="1115"/>
      <c r="AC20" s="1268">
        <f t="shared" si="4"/>
        <v>0</v>
      </c>
      <c r="AD20" s="1269">
        <f t="shared" si="5"/>
        <v>0</v>
      </c>
      <c r="AE20" s="1116">
        <f t="shared" si="1"/>
        <v>0</v>
      </c>
      <c r="AF20" s="1116">
        <f t="shared" si="2"/>
        <v>0</v>
      </c>
    </row>
    <row r="21" spans="1:32" ht="41" customHeight="1">
      <c r="A21" s="324">
        <v>14</v>
      </c>
      <c r="B21" s="1118">
        <f>職員配置!B34</f>
        <v>0</v>
      </c>
      <c r="C21" s="1118">
        <f>職員配置!D34</f>
        <v>0</v>
      </c>
      <c r="D21" s="1279"/>
      <c r="E21" s="1279"/>
      <c r="F21" s="1279"/>
      <c r="G21" s="1279"/>
      <c r="H21" s="1279"/>
      <c r="I21" s="1279"/>
      <c r="J21" s="1280"/>
      <c r="K21" s="1280"/>
      <c r="L21" s="1280"/>
      <c r="M21" s="1280"/>
      <c r="N21" s="1280"/>
      <c r="O21" s="1281"/>
      <c r="P21" s="1279"/>
      <c r="Q21" s="1279"/>
      <c r="R21" s="1279"/>
      <c r="S21" s="1282"/>
      <c r="T21" s="1114">
        <f t="shared" si="3"/>
        <v>0</v>
      </c>
      <c r="U21" s="1115"/>
      <c r="V21" s="1115"/>
      <c r="W21" s="1115"/>
      <c r="X21" s="1115"/>
      <c r="Y21" s="1115"/>
      <c r="Z21" s="1115"/>
      <c r="AA21" s="1115"/>
      <c r="AB21" s="1115"/>
      <c r="AC21" s="1268">
        <f t="shared" si="4"/>
        <v>0</v>
      </c>
      <c r="AD21" s="1269">
        <f t="shared" si="5"/>
        <v>0</v>
      </c>
      <c r="AE21" s="1116">
        <f t="shared" si="1"/>
        <v>0</v>
      </c>
      <c r="AF21" s="1116">
        <f t="shared" si="2"/>
        <v>0</v>
      </c>
    </row>
    <row r="22" spans="1:32" ht="41" customHeight="1">
      <c r="A22" s="324">
        <v>15</v>
      </c>
      <c r="B22" s="1118">
        <f>職員配置!B35</f>
        <v>0</v>
      </c>
      <c r="C22" s="1118">
        <f>職員配置!D35</f>
        <v>0</v>
      </c>
      <c r="D22" s="1279"/>
      <c r="E22" s="1279"/>
      <c r="F22" s="1279"/>
      <c r="G22" s="1279"/>
      <c r="H22" s="1279"/>
      <c r="I22" s="1279"/>
      <c r="J22" s="1280"/>
      <c r="K22" s="1280"/>
      <c r="L22" s="1280"/>
      <c r="M22" s="1280"/>
      <c r="N22" s="1280"/>
      <c r="O22" s="1281"/>
      <c r="P22" s="1279"/>
      <c r="Q22" s="1279"/>
      <c r="R22" s="1279"/>
      <c r="S22" s="1282"/>
      <c r="T22" s="1114">
        <f t="shared" si="3"/>
        <v>0</v>
      </c>
      <c r="U22" s="1115"/>
      <c r="V22" s="1115"/>
      <c r="W22" s="1115"/>
      <c r="X22" s="1115"/>
      <c r="Y22" s="1115"/>
      <c r="Z22" s="1115"/>
      <c r="AA22" s="1115"/>
      <c r="AB22" s="1115"/>
      <c r="AC22" s="1268">
        <f t="shared" si="4"/>
        <v>0</v>
      </c>
      <c r="AD22" s="1269">
        <f t="shared" si="5"/>
        <v>0</v>
      </c>
      <c r="AE22" s="1116">
        <f t="shared" si="1"/>
        <v>0</v>
      </c>
      <c r="AF22" s="1116">
        <f t="shared" si="2"/>
        <v>0</v>
      </c>
    </row>
    <row r="23" spans="1:32" ht="41" customHeight="1">
      <c r="A23" s="324">
        <v>16</v>
      </c>
      <c r="B23" s="1118">
        <f>職員配置!B36</f>
        <v>0</v>
      </c>
      <c r="C23" s="1118">
        <f>職員配置!D36</f>
        <v>0</v>
      </c>
      <c r="D23" s="1279"/>
      <c r="E23" s="1279"/>
      <c r="F23" s="1279"/>
      <c r="G23" s="1279"/>
      <c r="H23" s="1279"/>
      <c r="I23" s="1279"/>
      <c r="J23" s="1280"/>
      <c r="K23" s="1280"/>
      <c r="L23" s="1280"/>
      <c r="M23" s="1280"/>
      <c r="N23" s="1280"/>
      <c r="O23" s="1281"/>
      <c r="P23" s="1279"/>
      <c r="Q23" s="1279"/>
      <c r="R23" s="1279"/>
      <c r="S23" s="1282"/>
      <c r="T23" s="1114">
        <f t="shared" si="3"/>
        <v>0</v>
      </c>
      <c r="U23" s="1115"/>
      <c r="V23" s="1115"/>
      <c r="W23" s="1115"/>
      <c r="X23" s="1115"/>
      <c r="Y23" s="1115"/>
      <c r="Z23" s="1115"/>
      <c r="AA23" s="1115"/>
      <c r="AB23" s="1115"/>
      <c r="AC23" s="1268">
        <f t="shared" si="4"/>
        <v>0</v>
      </c>
      <c r="AD23" s="1269">
        <f t="shared" si="5"/>
        <v>0</v>
      </c>
      <c r="AE23" s="1116">
        <f t="shared" si="1"/>
        <v>0</v>
      </c>
      <c r="AF23" s="1116">
        <f t="shared" si="2"/>
        <v>0</v>
      </c>
    </row>
    <row r="24" spans="1:32" ht="41" customHeight="1">
      <c r="A24" s="324">
        <v>17</v>
      </c>
      <c r="B24" s="1118">
        <f>職員配置!B37</f>
        <v>0</v>
      </c>
      <c r="C24" s="1118">
        <f>職員配置!D37</f>
        <v>0</v>
      </c>
      <c r="D24" s="1279"/>
      <c r="E24" s="1279"/>
      <c r="F24" s="1279"/>
      <c r="G24" s="1279"/>
      <c r="H24" s="1279"/>
      <c r="I24" s="1279"/>
      <c r="J24" s="1280"/>
      <c r="K24" s="1280"/>
      <c r="L24" s="1280"/>
      <c r="M24" s="1280"/>
      <c r="N24" s="1280"/>
      <c r="O24" s="1281"/>
      <c r="P24" s="1279"/>
      <c r="Q24" s="1279"/>
      <c r="R24" s="1279"/>
      <c r="S24" s="1282"/>
      <c r="T24" s="1114">
        <f t="shared" si="3"/>
        <v>0</v>
      </c>
      <c r="U24" s="1115"/>
      <c r="V24" s="1115"/>
      <c r="W24" s="1115"/>
      <c r="X24" s="1115"/>
      <c r="Y24" s="1115"/>
      <c r="Z24" s="1115"/>
      <c r="AA24" s="1115"/>
      <c r="AB24" s="1115"/>
      <c r="AC24" s="1268">
        <f t="shared" si="4"/>
        <v>0</v>
      </c>
      <c r="AD24" s="1269">
        <f t="shared" si="5"/>
        <v>0</v>
      </c>
      <c r="AE24" s="1116">
        <f t="shared" si="1"/>
        <v>0</v>
      </c>
      <c r="AF24" s="1116">
        <f t="shared" si="2"/>
        <v>0</v>
      </c>
    </row>
    <row r="25" spans="1:32" ht="41" customHeight="1">
      <c r="A25" s="324">
        <v>18</v>
      </c>
      <c r="B25" s="1118">
        <f>職員配置!B38</f>
        <v>0</v>
      </c>
      <c r="C25" s="1118">
        <f>職員配置!D38</f>
        <v>0</v>
      </c>
      <c r="D25" s="1279"/>
      <c r="E25" s="1279"/>
      <c r="F25" s="1279"/>
      <c r="G25" s="1279"/>
      <c r="H25" s="1282"/>
      <c r="I25" s="1282"/>
      <c r="J25" s="1283"/>
      <c r="K25" s="1283"/>
      <c r="L25" s="1283"/>
      <c r="M25" s="1283"/>
      <c r="N25" s="1283"/>
      <c r="O25" s="1284"/>
      <c r="P25" s="1279"/>
      <c r="Q25" s="1279"/>
      <c r="R25" s="1279"/>
      <c r="S25" s="1282"/>
      <c r="T25" s="1114">
        <f t="shared" si="3"/>
        <v>0</v>
      </c>
      <c r="U25" s="1115"/>
      <c r="V25" s="1115"/>
      <c r="W25" s="1115"/>
      <c r="X25" s="1115"/>
      <c r="Y25" s="1115"/>
      <c r="Z25" s="1115"/>
      <c r="AA25" s="1115"/>
      <c r="AB25" s="1115"/>
      <c r="AC25" s="1268">
        <f t="shared" si="4"/>
        <v>0</v>
      </c>
      <c r="AD25" s="1269">
        <f t="shared" si="5"/>
        <v>0</v>
      </c>
      <c r="AE25" s="1116">
        <f t="shared" si="1"/>
        <v>0</v>
      </c>
      <c r="AF25" s="1116">
        <f t="shared" si="2"/>
        <v>0</v>
      </c>
    </row>
    <row r="26" spans="1:32" ht="41" customHeight="1">
      <c r="A26" s="324">
        <v>19</v>
      </c>
      <c r="B26" s="1118">
        <f>職員配置!B39</f>
        <v>0</v>
      </c>
      <c r="C26" s="1118">
        <f>職員配置!D39</f>
        <v>0</v>
      </c>
      <c r="D26" s="1279"/>
      <c r="E26" s="1279"/>
      <c r="F26" s="1279"/>
      <c r="G26" s="1279"/>
      <c r="H26" s="1279"/>
      <c r="I26" s="1279"/>
      <c r="J26" s="1280"/>
      <c r="K26" s="1280"/>
      <c r="L26" s="1280"/>
      <c r="M26" s="1280"/>
      <c r="N26" s="1280"/>
      <c r="O26" s="1281"/>
      <c r="P26" s="1279"/>
      <c r="Q26" s="1279"/>
      <c r="R26" s="1279"/>
      <c r="S26" s="1282"/>
      <c r="T26" s="1114">
        <f t="shared" si="3"/>
        <v>0</v>
      </c>
      <c r="U26" s="1115"/>
      <c r="V26" s="1115"/>
      <c r="W26" s="1115"/>
      <c r="X26" s="1115"/>
      <c r="Y26" s="1115"/>
      <c r="Z26" s="1115"/>
      <c r="AA26" s="1115"/>
      <c r="AB26" s="1115"/>
      <c r="AC26" s="1268">
        <f t="shared" si="4"/>
        <v>0</v>
      </c>
      <c r="AD26" s="1269">
        <f t="shared" si="5"/>
        <v>0</v>
      </c>
      <c r="AE26" s="1116">
        <f t="shared" si="1"/>
        <v>0</v>
      </c>
      <c r="AF26" s="1116">
        <f t="shared" si="2"/>
        <v>0</v>
      </c>
    </row>
    <row r="27" spans="1:32" ht="41" customHeight="1">
      <c r="A27" s="324">
        <v>20</v>
      </c>
      <c r="B27" s="1118">
        <f>職員配置!B40</f>
        <v>0</v>
      </c>
      <c r="C27" s="1118">
        <f>職員配置!D40</f>
        <v>0</v>
      </c>
      <c r="D27" s="1279"/>
      <c r="E27" s="1279"/>
      <c r="F27" s="1279"/>
      <c r="G27" s="1279"/>
      <c r="H27" s="1279"/>
      <c r="I27" s="1279"/>
      <c r="J27" s="1280"/>
      <c r="K27" s="1280"/>
      <c r="L27" s="1280"/>
      <c r="M27" s="1280"/>
      <c r="N27" s="1280"/>
      <c r="O27" s="1281"/>
      <c r="P27" s="1279"/>
      <c r="Q27" s="1279"/>
      <c r="R27" s="1279"/>
      <c r="S27" s="1282"/>
      <c r="T27" s="1114">
        <f t="shared" si="3"/>
        <v>0</v>
      </c>
      <c r="U27" s="1115"/>
      <c r="V27" s="1115"/>
      <c r="W27" s="1115"/>
      <c r="X27" s="1115"/>
      <c r="Y27" s="1115"/>
      <c r="Z27" s="1115"/>
      <c r="AA27" s="1115"/>
      <c r="AB27" s="1115"/>
      <c r="AC27" s="1268">
        <f t="shared" si="4"/>
        <v>0</v>
      </c>
      <c r="AD27" s="1269">
        <f t="shared" si="5"/>
        <v>0</v>
      </c>
      <c r="AE27" s="1116">
        <f t="shared" si="1"/>
        <v>0</v>
      </c>
      <c r="AF27" s="1116">
        <f t="shared" si="2"/>
        <v>0</v>
      </c>
    </row>
    <row r="28" spans="1:32" ht="41" customHeight="1">
      <c r="A28" s="324">
        <v>21</v>
      </c>
      <c r="B28" s="1118">
        <f>職員配置!B41</f>
        <v>0</v>
      </c>
      <c r="C28" s="1118">
        <f>職員配置!D41</f>
        <v>0</v>
      </c>
      <c r="D28" s="1279"/>
      <c r="E28" s="1279"/>
      <c r="F28" s="1279"/>
      <c r="G28" s="1279"/>
      <c r="H28" s="1279"/>
      <c r="I28" s="1279"/>
      <c r="J28" s="1280"/>
      <c r="K28" s="1280"/>
      <c r="L28" s="1280"/>
      <c r="M28" s="1280"/>
      <c r="N28" s="1280"/>
      <c r="O28" s="1281"/>
      <c r="P28" s="1279"/>
      <c r="Q28" s="1279"/>
      <c r="R28" s="1279"/>
      <c r="S28" s="1282"/>
      <c r="T28" s="1114">
        <f t="shared" si="3"/>
        <v>0</v>
      </c>
      <c r="U28" s="1115"/>
      <c r="V28" s="1115"/>
      <c r="W28" s="1115"/>
      <c r="X28" s="1115"/>
      <c r="Y28" s="1115"/>
      <c r="Z28" s="1115"/>
      <c r="AA28" s="1115"/>
      <c r="AB28" s="1115"/>
      <c r="AC28" s="1268">
        <f t="shared" si="4"/>
        <v>0</v>
      </c>
      <c r="AD28" s="1269">
        <f t="shared" si="5"/>
        <v>0</v>
      </c>
      <c r="AE28" s="1116">
        <f t="shared" si="1"/>
        <v>0</v>
      </c>
      <c r="AF28" s="1116">
        <f t="shared" si="2"/>
        <v>0</v>
      </c>
    </row>
    <row r="29" spans="1:32" ht="41" customHeight="1">
      <c r="A29" s="324">
        <v>22</v>
      </c>
      <c r="B29" s="1118">
        <f>職員配置!B42</f>
        <v>0</v>
      </c>
      <c r="C29" s="1118">
        <f>職員配置!D42</f>
        <v>0</v>
      </c>
      <c r="D29" s="1279"/>
      <c r="E29" s="1279"/>
      <c r="F29" s="1279"/>
      <c r="G29" s="1279"/>
      <c r="H29" s="1279"/>
      <c r="I29" s="1279"/>
      <c r="J29" s="1280"/>
      <c r="K29" s="1280"/>
      <c r="L29" s="1280"/>
      <c r="M29" s="1280"/>
      <c r="N29" s="1280"/>
      <c r="O29" s="1281"/>
      <c r="P29" s="1279"/>
      <c r="Q29" s="1279"/>
      <c r="R29" s="1279"/>
      <c r="S29" s="1282"/>
      <c r="T29" s="1114">
        <f t="shared" si="3"/>
        <v>0</v>
      </c>
      <c r="U29" s="1115"/>
      <c r="V29" s="1115"/>
      <c r="W29" s="1115"/>
      <c r="X29" s="1115"/>
      <c r="Y29" s="1115"/>
      <c r="Z29" s="1115"/>
      <c r="AA29" s="1115"/>
      <c r="AB29" s="1115"/>
      <c r="AC29" s="1268">
        <f t="shared" si="4"/>
        <v>0</v>
      </c>
      <c r="AD29" s="1269">
        <f t="shared" si="5"/>
        <v>0</v>
      </c>
      <c r="AE29" s="1116">
        <f t="shared" si="1"/>
        <v>0</v>
      </c>
      <c r="AF29" s="1116">
        <f t="shared" si="2"/>
        <v>0</v>
      </c>
    </row>
    <row r="30" spans="1:32" ht="41" customHeight="1">
      <c r="A30" s="324">
        <v>23</v>
      </c>
      <c r="B30" s="1118">
        <f>職員配置!B43</f>
        <v>0</v>
      </c>
      <c r="C30" s="1118">
        <f>職員配置!D43</f>
        <v>0</v>
      </c>
      <c r="D30" s="1279"/>
      <c r="E30" s="1279"/>
      <c r="F30" s="1279"/>
      <c r="G30" s="1279"/>
      <c r="H30" s="1279"/>
      <c r="I30" s="1279"/>
      <c r="J30" s="1280"/>
      <c r="K30" s="1280"/>
      <c r="L30" s="1280"/>
      <c r="M30" s="1280"/>
      <c r="N30" s="1280"/>
      <c r="O30" s="1281"/>
      <c r="P30" s="1279"/>
      <c r="Q30" s="1279"/>
      <c r="R30" s="1279"/>
      <c r="S30" s="1282"/>
      <c r="T30" s="1114">
        <f t="shared" si="3"/>
        <v>0</v>
      </c>
      <c r="U30" s="1115"/>
      <c r="V30" s="1115"/>
      <c r="W30" s="1115"/>
      <c r="X30" s="1115"/>
      <c r="Y30" s="1115"/>
      <c r="Z30" s="1115"/>
      <c r="AA30" s="1115"/>
      <c r="AB30" s="1115"/>
      <c r="AC30" s="1268">
        <f t="shared" si="4"/>
        <v>0</v>
      </c>
      <c r="AD30" s="1269">
        <f t="shared" si="5"/>
        <v>0</v>
      </c>
      <c r="AE30" s="1116">
        <f t="shared" si="1"/>
        <v>0</v>
      </c>
      <c r="AF30" s="1116">
        <f t="shared" si="2"/>
        <v>0</v>
      </c>
    </row>
    <row r="31" spans="1:32" ht="41" customHeight="1">
      <c r="A31" s="324">
        <v>24</v>
      </c>
      <c r="B31" s="1118">
        <f>職員配置!B44</f>
        <v>0</v>
      </c>
      <c r="C31" s="1118">
        <f>職員配置!D44</f>
        <v>0</v>
      </c>
      <c r="D31" s="1279"/>
      <c r="E31" s="1279"/>
      <c r="F31" s="1279"/>
      <c r="G31" s="1279"/>
      <c r="H31" s="1279"/>
      <c r="I31" s="1279"/>
      <c r="J31" s="1280"/>
      <c r="K31" s="1280"/>
      <c r="L31" s="1280"/>
      <c r="M31" s="1280"/>
      <c r="N31" s="1280"/>
      <c r="O31" s="1281"/>
      <c r="P31" s="1279"/>
      <c r="Q31" s="1279"/>
      <c r="R31" s="1279"/>
      <c r="S31" s="1282"/>
      <c r="T31" s="1114">
        <f t="shared" si="3"/>
        <v>0</v>
      </c>
      <c r="U31" s="1115"/>
      <c r="V31" s="1115"/>
      <c r="W31" s="1115"/>
      <c r="X31" s="1115"/>
      <c r="Y31" s="1115"/>
      <c r="Z31" s="1115"/>
      <c r="AA31" s="1115"/>
      <c r="AB31" s="1115"/>
      <c r="AC31" s="1268">
        <f t="shared" si="4"/>
        <v>0</v>
      </c>
      <c r="AD31" s="1269">
        <f t="shared" si="5"/>
        <v>0</v>
      </c>
      <c r="AE31" s="1116">
        <f t="shared" si="1"/>
        <v>0</v>
      </c>
      <c r="AF31" s="1116">
        <f t="shared" si="2"/>
        <v>0</v>
      </c>
    </row>
    <row r="32" spans="1:32" ht="41" customHeight="1">
      <c r="A32" s="324">
        <v>25</v>
      </c>
      <c r="B32" s="1118">
        <f>職員配置!B45</f>
        <v>0</v>
      </c>
      <c r="C32" s="1118">
        <f>職員配置!D45</f>
        <v>0</v>
      </c>
      <c r="D32" s="1279"/>
      <c r="E32" s="1279"/>
      <c r="F32" s="1279"/>
      <c r="G32" s="1279"/>
      <c r="H32" s="1279"/>
      <c r="I32" s="1279"/>
      <c r="J32" s="1283"/>
      <c r="K32" s="1283"/>
      <c r="L32" s="1283"/>
      <c r="M32" s="1283"/>
      <c r="N32" s="1283"/>
      <c r="O32" s="1284"/>
      <c r="P32" s="1279"/>
      <c r="Q32" s="1282"/>
      <c r="R32" s="1282"/>
      <c r="S32" s="1282"/>
      <c r="T32" s="1114">
        <f t="shared" si="3"/>
        <v>0</v>
      </c>
      <c r="U32" s="1115"/>
      <c r="V32" s="1115"/>
      <c r="W32" s="1115"/>
      <c r="X32" s="1115"/>
      <c r="Y32" s="1115"/>
      <c r="Z32" s="1115"/>
      <c r="AA32" s="1115"/>
      <c r="AB32" s="1115"/>
      <c r="AC32" s="1268">
        <f t="shared" si="4"/>
        <v>0</v>
      </c>
      <c r="AD32" s="1269">
        <f t="shared" si="5"/>
        <v>0</v>
      </c>
      <c r="AE32" s="1116">
        <f t="shared" si="1"/>
        <v>0</v>
      </c>
      <c r="AF32" s="1116">
        <f t="shared" si="2"/>
        <v>0</v>
      </c>
    </row>
    <row r="33" spans="1:32" ht="41" customHeight="1">
      <c r="A33" s="324">
        <v>26</v>
      </c>
      <c r="B33" s="1118">
        <f>職員配置!B46</f>
        <v>0</v>
      </c>
      <c r="C33" s="1118">
        <f>職員配置!D46</f>
        <v>0</v>
      </c>
      <c r="D33" s="1279"/>
      <c r="E33" s="1279"/>
      <c r="F33" s="1279"/>
      <c r="G33" s="1279"/>
      <c r="H33" s="1279"/>
      <c r="I33" s="1279"/>
      <c r="J33" s="1280"/>
      <c r="K33" s="1280"/>
      <c r="L33" s="1280"/>
      <c r="M33" s="1280"/>
      <c r="N33" s="1280"/>
      <c r="O33" s="1281"/>
      <c r="P33" s="1279"/>
      <c r="Q33" s="1279"/>
      <c r="R33" s="1279"/>
      <c r="S33" s="1282"/>
      <c r="T33" s="1114">
        <f t="shared" si="3"/>
        <v>0</v>
      </c>
      <c r="U33" s="1115"/>
      <c r="V33" s="1115"/>
      <c r="W33" s="1115"/>
      <c r="X33" s="1115"/>
      <c r="Y33" s="1115"/>
      <c r="Z33" s="1115"/>
      <c r="AA33" s="1115"/>
      <c r="AB33" s="1115"/>
      <c r="AC33" s="1268">
        <f t="shared" si="4"/>
        <v>0</v>
      </c>
      <c r="AD33" s="1269">
        <f t="shared" si="5"/>
        <v>0</v>
      </c>
      <c r="AE33" s="1116">
        <f t="shared" si="1"/>
        <v>0</v>
      </c>
      <c r="AF33" s="1116">
        <f t="shared" si="2"/>
        <v>0</v>
      </c>
    </row>
    <row r="34" spans="1:32" ht="41" customHeight="1">
      <c r="A34" s="324">
        <v>27</v>
      </c>
      <c r="B34" s="1118">
        <f>職員配置!B47</f>
        <v>0</v>
      </c>
      <c r="C34" s="1118">
        <f>職員配置!D47</f>
        <v>0</v>
      </c>
      <c r="D34" s="1279"/>
      <c r="E34" s="1279"/>
      <c r="F34" s="1279"/>
      <c r="G34" s="1279"/>
      <c r="H34" s="1279"/>
      <c r="I34" s="1279"/>
      <c r="J34" s="1280"/>
      <c r="K34" s="1280"/>
      <c r="L34" s="1280"/>
      <c r="M34" s="1280"/>
      <c r="N34" s="1280"/>
      <c r="O34" s="1281"/>
      <c r="P34" s="1279"/>
      <c r="Q34" s="1279"/>
      <c r="R34" s="1279"/>
      <c r="S34" s="1282"/>
      <c r="T34" s="1114">
        <f t="shared" si="3"/>
        <v>0</v>
      </c>
      <c r="U34" s="1115"/>
      <c r="V34" s="1115"/>
      <c r="W34" s="1115"/>
      <c r="X34" s="1115"/>
      <c r="Y34" s="1115"/>
      <c r="Z34" s="1115"/>
      <c r="AA34" s="1115"/>
      <c r="AB34" s="1115"/>
      <c r="AC34" s="1268">
        <f t="shared" si="4"/>
        <v>0</v>
      </c>
      <c r="AD34" s="1269">
        <f t="shared" si="5"/>
        <v>0</v>
      </c>
      <c r="AE34" s="1116">
        <f t="shared" si="1"/>
        <v>0</v>
      </c>
      <c r="AF34" s="1116">
        <f t="shared" si="2"/>
        <v>0</v>
      </c>
    </row>
    <row r="35" spans="1:32" ht="41" customHeight="1">
      <c r="A35" s="324">
        <v>28</v>
      </c>
      <c r="B35" s="1118">
        <f>職員配置!B48</f>
        <v>0</v>
      </c>
      <c r="C35" s="1118">
        <f>職員配置!D48</f>
        <v>0</v>
      </c>
      <c r="D35" s="1279"/>
      <c r="E35" s="1279"/>
      <c r="F35" s="1279"/>
      <c r="G35" s="1279"/>
      <c r="H35" s="1279"/>
      <c r="I35" s="1279"/>
      <c r="J35" s="1280"/>
      <c r="K35" s="1280"/>
      <c r="L35" s="1280"/>
      <c r="M35" s="1280"/>
      <c r="N35" s="1280"/>
      <c r="O35" s="1281"/>
      <c r="P35" s="1279"/>
      <c r="Q35" s="1279"/>
      <c r="R35" s="1279"/>
      <c r="S35" s="1282"/>
      <c r="T35" s="1114">
        <f t="shared" si="3"/>
        <v>0</v>
      </c>
      <c r="U35" s="1115"/>
      <c r="V35" s="1115"/>
      <c r="W35" s="1115"/>
      <c r="X35" s="1115"/>
      <c r="Y35" s="1115"/>
      <c r="Z35" s="1115"/>
      <c r="AA35" s="1115"/>
      <c r="AB35" s="1115"/>
      <c r="AC35" s="1268">
        <f t="shared" si="4"/>
        <v>0</v>
      </c>
      <c r="AD35" s="1269">
        <f t="shared" si="5"/>
        <v>0</v>
      </c>
      <c r="AE35" s="1116">
        <f t="shared" si="1"/>
        <v>0</v>
      </c>
      <c r="AF35" s="1116">
        <f t="shared" si="2"/>
        <v>0</v>
      </c>
    </row>
    <row r="36" spans="1:32" ht="41" customHeight="1">
      <c r="A36" s="324">
        <v>29</v>
      </c>
      <c r="B36" s="1118">
        <f>職員配置!B49</f>
        <v>0</v>
      </c>
      <c r="C36" s="1118">
        <f>職員配置!D49</f>
        <v>0</v>
      </c>
      <c r="D36" s="1279"/>
      <c r="E36" s="1279"/>
      <c r="F36" s="1279"/>
      <c r="G36" s="1279"/>
      <c r="H36" s="1279"/>
      <c r="I36" s="1279"/>
      <c r="J36" s="1280"/>
      <c r="K36" s="1280"/>
      <c r="L36" s="1280"/>
      <c r="M36" s="1280"/>
      <c r="N36" s="1280"/>
      <c r="O36" s="1281"/>
      <c r="P36" s="1279"/>
      <c r="Q36" s="1279"/>
      <c r="R36" s="1279"/>
      <c r="S36" s="1282"/>
      <c r="T36" s="1114">
        <f t="shared" si="3"/>
        <v>0</v>
      </c>
      <c r="U36" s="1115"/>
      <c r="V36" s="1115"/>
      <c r="W36" s="1115"/>
      <c r="X36" s="1115"/>
      <c r="Y36" s="1115"/>
      <c r="Z36" s="1115"/>
      <c r="AA36" s="1115"/>
      <c r="AB36" s="1115"/>
      <c r="AC36" s="1268">
        <f t="shared" si="4"/>
        <v>0</v>
      </c>
      <c r="AD36" s="1269">
        <f t="shared" si="5"/>
        <v>0</v>
      </c>
      <c r="AE36" s="1116">
        <f t="shared" si="1"/>
        <v>0</v>
      </c>
      <c r="AF36" s="1116">
        <f t="shared" si="2"/>
        <v>0</v>
      </c>
    </row>
    <row r="37" spans="1:32" ht="41" customHeight="1">
      <c r="A37" s="324">
        <v>30</v>
      </c>
      <c r="B37" s="1118">
        <f>職員配置!B50</f>
        <v>0</v>
      </c>
      <c r="C37" s="1118">
        <f>職員配置!D50</f>
        <v>0</v>
      </c>
      <c r="D37" s="1279"/>
      <c r="E37" s="1279"/>
      <c r="F37" s="1279"/>
      <c r="G37" s="1279"/>
      <c r="H37" s="1279"/>
      <c r="I37" s="1279"/>
      <c r="J37" s="1280"/>
      <c r="K37" s="1280"/>
      <c r="L37" s="1280"/>
      <c r="M37" s="1280"/>
      <c r="N37" s="1280"/>
      <c r="O37" s="1281"/>
      <c r="P37" s="1279"/>
      <c r="Q37" s="1279"/>
      <c r="R37" s="1279"/>
      <c r="S37" s="1282"/>
      <c r="T37" s="1114">
        <f t="shared" si="3"/>
        <v>0</v>
      </c>
      <c r="U37" s="1115"/>
      <c r="V37" s="1115"/>
      <c r="W37" s="1115"/>
      <c r="X37" s="1115"/>
      <c r="Y37" s="1115"/>
      <c r="Z37" s="1115"/>
      <c r="AA37" s="1115"/>
      <c r="AB37" s="1115"/>
      <c r="AC37" s="1268">
        <f t="shared" si="4"/>
        <v>0</v>
      </c>
      <c r="AD37" s="1269">
        <f t="shared" si="5"/>
        <v>0</v>
      </c>
      <c r="AE37" s="1116">
        <f t="shared" si="1"/>
        <v>0</v>
      </c>
      <c r="AF37" s="1116">
        <f t="shared" si="2"/>
        <v>0</v>
      </c>
    </row>
    <row r="38" spans="1:32" ht="41" customHeight="1">
      <c r="A38" s="324">
        <v>31</v>
      </c>
      <c r="B38" s="1118">
        <f>職員配置!B51</f>
        <v>0</v>
      </c>
      <c r="C38" s="1118">
        <f>職員配置!D51</f>
        <v>0</v>
      </c>
      <c r="D38" s="1279"/>
      <c r="E38" s="1279"/>
      <c r="F38" s="1279"/>
      <c r="G38" s="1279"/>
      <c r="H38" s="1279"/>
      <c r="I38" s="1279"/>
      <c r="J38" s="1280"/>
      <c r="K38" s="1280"/>
      <c r="L38" s="1280"/>
      <c r="M38" s="1280"/>
      <c r="N38" s="1280"/>
      <c r="O38" s="1281"/>
      <c r="P38" s="1279"/>
      <c r="Q38" s="1279"/>
      <c r="R38" s="1282"/>
      <c r="S38" s="1282"/>
      <c r="T38" s="1114">
        <f t="shared" si="3"/>
        <v>0</v>
      </c>
      <c r="U38" s="1115"/>
      <c r="V38" s="1115"/>
      <c r="W38" s="1115"/>
      <c r="X38" s="1115"/>
      <c r="Y38" s="1115"/>
      <c r="Z38" s="1115"/>
      <c r="AA38" s="1115"/>
      <c r="AB38" s="1115"/>
      <c r="AC38" s="1268">
        <f t="shared" si="4"/>
        <v>0</v>
      </c>
      <c r="AD38" s="1269">
        <f t="shared" si="5"/>
        <v>0</v>
      </c>
      <c r="AE38" s="1116">
        <f t="shared" si="1"/>
        <v>0</v>
      </c>
      <c r="AF38" s="1116">
        <f t="shared" si="2"/>
        <v>0</v>
      </c>
    </row>
    <row r="39" spans="1:32" ht="41" customHeight="1">
      <c r="A39" s="324">
        <v>32</v>
      </c>
      <c r="B39" s="1118">
        <f>職員配置!B52</f>
        <v>0</v>
      </c>
      <c r="C39" s="1118">
        <f>職員配置!D52</f>
        <v>0</v>
      </c>
      <c r="D39" s="1279"/>
      <c r="E39" s="1279"/>
      <c r="F39" s="1279"/>
      <c r="G39" s="1279"/>
      <c r="H39" s="1279"/>
      <c r="I39" s="1279"/>
      <c r="J39" s="1280"/>
      <c r="K39" s="1280"/>
      <c r="L39" s="1280"/>
      <c r="M39" s="1280"/>
      <c r="N39" s="1280"/>
      <c r="O39" s="1281"/>
      <c r="P39" s="1279"/>
      <c r="Q39" s="1279"/>
      <c r="R39" s="1282"/>
      <c r="S39" s="1282"/>
      <c r="T39" s="1114">
        <f t="shared" si="3"/>
        <v>0</v>
      </c>
      <c r="U39" s="1115"/>
      <c r="V39" s="1115"/>
      <c r="W39" s="1115"/>
      <c r="X39" s="1115"/>
      <c r="Y39" s="1115"/>
      <c r="Z39" s="1115"/>
      <c r="AA39" s="1115"/>
      <c r="AB39" s="1115"/>
      <c r="AC39" s="1268">
        <f t="shared" si="4"/>
        <v>0</v>
      </c>
      <c r="AD39" s="1269">
        <f t="shared" si="5"/>
        <v>0</v>
      </c>
      <c r="AE39" s="1116">
        <f t="shared" si="1"/>
        <v>0</v>
      </c>
      <c r="AF39" s="1116">
        <f t="shared" si="2"/>
        <v>0</v>
      </c>
    </row>
    <row r="40" spans="1:32" ht="41" customHeight="1">
      <c r="A40" s="324">
        <v>33</v>
      </c>
      <c r="B40" s="1118">
        <f>職員配置!B53</f>
        <v>0</v>
      </c>
      <c r="C40" s="1118">
        <f>職員配置!D53</f>
        <v>0</v>
      </c>
      <c r="D40" s="1279"/>
      <c r="E40" s="1279"/>
      <c r="F40" s="1279"/>
      <c r="G40" s="1279"/>
      <c r="H40" s="1279"/>
      <c r="I40" s="1279"/>
      <c r="J40" s="1280"/>
      <c r="K40" s="1280"/>
      <c r="L40" s="1280"/>
      <c r="M40" s="1280"/>
      <c r="N40" s="1280"/>
      <c r="O40" s="1281"/>
      <c r="P40" s="1279"/>
      <c r="Q40" s="1279"/>
      <c r="R40" s="1282"/>
      <c r="S40" s="1282"/>
      <c r="T40" s="1114">
        <f t="shared" si="3"/>
        <v>0</v>
      </c>
      <c r="U40" s="1115"/>
      <c r="V40" s="1115"/>
      <c r="W40" s="1115"/>
      <c r="X40" s="1115"/>
      <c r="Y40" s="1115"/>
      <c r="Z40" s="1115"/>
      <c r="AA40" s="1115"/>
      <c r="AB40" s="1115"/>
      <c r="AC40" s="1268">
        <f t="shared" si="4"/>
        <v>0</v>
      </c>
      <c r="AD40" s="1269">
        <f t="shared" si="5"/>
        <v>0</v>
      </c>
      <c r="AE40" s="1116">
        <f t="shared" ref="AE40:AE72" si="6">SUM(D40:I40)</f>
        <v>0</v>
      </c>
      <c r="AF40" s="1116">
        <f t="shared" ref="AF40:AF72" si="7">SUM(J40:O40)</f>
        <v>0</v>
      </c>
    </row>
    <row r="41" spans="1:32" ht="41" customHeight="1">
      <c r="A41" s="324">
        <v>34</v>
      </c>
      <c r="B41" s="1118">
        <f>職員配置!B54</f>
        <v>0</v>
      </c>
      <c r="C41" s="1118">
        <f>職員配置!D54</f>
        <v>0</v>
      </c>
      <c r="D41" s="1279"/>
      <c r="E41" s="1279"/>
      <c r="F41" s="1279"/>
      <c r="G41" s="1279"/>
      <c r="H41" s="1279"/>
      <c r="I41" s="1279"/>
      <c r="J41" s="1280"/>
      <c r="K41" s="1280"/>
      <c r="L41" s="1280"/>
      <c r="M41" s="1280"/>
      <c r="N41" s="1280"/>
      <c r="O41" s="1281"/>
      <c r="P41" s="1279"/>
      <c r="Q41" s="1279"/>
      <c r="R41" s="1282"/>
      <c r="S41" s="1282"/>
      <c r="T41" s="1114">
        <f t="shared" si="3"/>
        <v>0</v>
      </c>
      <c r="U41" s="1115"/>
      <c r="V41" s="1115"/>
      <c r="W41" s="1115"/>
      <c r="X41" s="1115"/>
      <c r="Y41" s="1115"/>
      <c r="Z41" s="1115"/>
      <c r="AA41" s="1115"/>
      <c r="AB41" s="1115"/>
      <c r="AC41" s="1268">
        <f t="shared" si="4"/>
        <v>0</v>
      </c>
      <c r="AD41" s="1269">
        <f t="shared" si="5"/>
        <v>0</v>
      </c>
      <c r="AE41" s="1116">
        <f t="shared" si="6"/>
        <v>0</v>
      </c>
      <c r="AF41" s="1116">
        <f t="shared" si="7"/>
        <v>0</v>
      </c>
    </row>
    <row r="42" spans="1:32" ht="41" customHeight="1">
      <c r="A42" s="324">
        <v>35</v>
      </c>
      <c r="B42" s="1118">
        <f>職員配置!B55</f>
        <v>0</v>
      </c>
      <c r="C42" s="1118">
        <f>職員配置!D55</f>
        <v>0</v>
      </c>
      <c r="D42" s="1279"/>
      <c r="E42" s="1279"/>
      <c r="F42" s="1279"/>
      <c r="G42" s="1279"/>
      <c r="H42" s="1279"/>
      <c r="I42" s="1279"/>
      <c r="J42" s="1280"/>
      <c r="K42" s="1280"/>
      <c r="L42" s="1280"/>
      <c r="M42" s="1280"/>
      <c r="N42" s="1280"/>
      <c r="O42" s="1281"/>
      <c r="P42" s="1279"/>
      <c r="Q42" s="1279"/>
      <c r="R42" s="1282"/>
      <c r="S42" s="1282"/>
      <c r="T42" s="1114">
        <f t="shared" si="3"/>
        <v>0</v>
      </c>
      <c r="U42" s="1115"/>
      <c r="V42" s="1115"/>
      <c r="W42" s="1115"/>
      <c r="X42" s="1115"/>
      <c r="Y42" s="1115"/>
      <c r="Z42" s="1115"/>
      <c r="AA42" s="1115"/>
      <c r="AB42" s="1115"/>
      <c r="AC42" s="1268">
        <f t="shared" si="4"/>
        <v>0</v>
      </c>
      <c r="AD42" s="1269">
        <f t="shared" si="5"/>
        <v>0</v>
      </c>
      <c r="AE42" s="1116">
        <f t="shared" si="6"/>
        <v>0</v>
      </c>
      <c r="AF42" s="1116">
        <f t="shared" si="7"/>
        <v>0</v>
      </c>
    </row>
    <row r="43" spans="1:32" ht="41" customHeight="1">
      <c r="A43" s="324">
        <v>36</v>
      </c>
      <c r="B43" s="1118">
        <f>職員配置!B56</f>
        <v>0</v>
      </c>
      <c r="C43" s="1118">
        <f>職員配置!D56</f>
        <v>0</v>
      </c>
      <c r="D43" s="1279"/>
      <c r="E43" s="1279"/>
      <c r="F43" s="1279"/>
      <c r="G43" s="1279"/>
      <c r="H43" s="1279"/>
      <c r="I43" s="1279"/>
      <c r="J43" s="1280"/>
      <c r="K43" s="1280"/>
      <c r="L43" s="1280"/>
      <c r="M43" s="1280"/>
      <c r="N43" s="1280"/>
      <c r="O43" s="1281"/>
      <c r="P43" s="1282"/>
      <c r="Q43" s="1282"/>
      <c r="R43" s="1279"/>
      <c r="S43" s="1282"/>
      <c r="T43" s="1114">
        <f t="shared" si="3"/>
        <v>0</v>
      </c>
      <c r="U43" s="1115"/>
      <c r="V43" s="1115"/>
      <c r="W43" s="1115"/>
      <c r="X43" s="1115"/>
      <c r="Y43" s="1115"/>
      <c r="Z43" s="1115"/>
      <c r="AA43" s="1115"/>
      <c r="AB43" s="1115"/>
      <c r="AC43" s="1268">
        <f t="shared" si="4"/>
        <v>0</v>
      </c>
      <c r="AD43" s="1269">
        <f t="shared" si="5"/>
        <v>0</v>
      </c>
      <c r="AE43" s="1116">
        <f t="shared" si="6"/>
        <v>0</v>
      </c>
      <c r="AF43" s="1116">
        <f t="shared" si="7"/>
        <v>0</v>
      </c>
    </row>
    <row r="44" spans="1:32" ht="41" customHeight="1">
      <c r="A44" s="324">
        <v>37</v>
      </c>
      <c r="B44" s="1118">
        <f>職員配置!B57</f>
        <v>0</v>
      </c>
      <c r="C44" s="1118">
        <f>職員配置!D57</f>
        <v>0</v>
      </c>
      <c r="D44" s="1279"/>
      <c r="E44" s="1279"/>
      <c r="F44" s="1279"/>
      <c r="G44" s="1279"/>
      <c r="H44" s="1279"/>
      <c r="I44" s="1279"/>
      <c r="J44" s="1280"/>
      <c r="K44" s="1280"/>
      <c r="L44" s="1280"/>
      <c r="M44" s="1280"/>
      <c r="N44" s="1280"/>
      <c r="O44" s="1281"/>
      <c r="P44" s="1282"/>
      <c r="Q44" s="1282"/>
      <c r="R44" s="1279"/>
      <c r="S44" s="1282"/>
      <c r="T44" s="1114">
        <f t="shared" si="3"/>
        <v>0</v>
      </c>
      <c r="U44" s="1115"/>
      <c r="V44" s="1115"/>
      <c r="W44" s="1115"/>
      <c r="X44" s="1115"/>
      <c r="Y44" s="1115"/>
      <c r="Z44" s="1115"/>
      <c r="AA44" s="1115"/>
      <c r="AB44" s="1115"/>
      <c r="AC44" s="1268">
        <f t="shared" si="4"/>
        <v>0</v>
      </c>
      <c r="AD44" s="1269">
        <f t="shared" si="5"/>
        <v>0</v>
      </c>
      <c r="AE44" s="1116">
        <f t="shared" si="6"/>
        <v>0</v>
      </c>
      <c r="AF44" s="1116">
        <f t="shared" si="7"/>
        <v>0</v>
      </c>
    </row>
    <row r="45" spans="1:32" ht="41" customHeight="1">
      <c r="A45" s="324">
        <v>38</v>
      </c>
      <c r="B45" s="1118">
        <f>職員配置!B58</f>
        <v>0</v>
      </c>
      <c r="C45" s="1118">
        <f>職員配置!D58</f>
        <v>0</v>
      </c>
      <c r="D45" s="1279"/>
      <c r="E45" s="1279"/>
      <c r="F45" s="1279"/>
      <c r="G45" s="1282"/>
      <c r="H45" s="1282"/>
      <c r="I45" s="1282"/>
      <c r="J45" s="1283"/>
      <c r="K45" s="1283"/>
      <c r="L45" s="1283"/>
      <c r="M45" s="1283"/>
      <c r="N45" s="1283"/>
      <c r="O45" s="1284"/>
      <c r="P45" s="1282"/>
      <c r="Q45" s="1282"/>
      <c r="R45" s="1282"/>
      <c r="S45" s="1282"/>
      <c r="T45" s="1114">
        <f t="shared" si="3"/>
        <v>0</v>
      </c>
      <c r="U45" s="1115"/>
      <c r="V45" s="1115"/>
      <c r="W45" s="1115"/>
      <c r="X45" s="1115"/>
      <c r="Y45" s="1115"/>
      <c r="Z45" s="1115"/>
      <c r="AA45" s="1115"/>
      <c r="AB45" s="1115"/>
      <c r="AC45" s="1268">
        <f t="shared" si="4"/>
        <v>0</v>
      </c>
      <c r="AD45" s="1269">
        <f t="shared" si="5"/>
        <v>0</v>
      </c>
      <c r="AE45" s="1116">
        <f t="shared" si="6"/>
        <v>0</v>
      </c>
      <c r="AF45" s="1116">
        <f t="shared" si="7"/>
        <v>0</v>
      </c>
    </row>
    <row r="46" spans="1:32" ht="41" customHeight="1">
      <c r="A46" s="324">
        <v>39</v>
      </c>
      <c r="B46" s="1118">
        <f>職員配置!B59</f>
        <v>0</v>
      </c>
      <c r="C46" s="1118">
        <f>職員配置!D59</f>
        <v>0</v>
      </c>
      <c r="D46" s="1282"/>
      <c r="E46" s="1282"/>
      <c r="F46" s="1282"/>
      <c r="G46" s="1279"/>
      <c r="H46" s="1279"/>
      <c r="I46" s="1279"/>
      <c r="J46" s="1280"/>
      <c r="K46" s="1280"/>
      <c r="L46" s="1280"/>
      <c r="M46" s="1280"/>
      <c r="N46" s="1280"/>
      <c r="O46" s="1281"/>
      <c r="P46" s="1282"/>
      <c r="Q46" s="1282"/>
      <c r="R46" s="1279"/>
      <c r="S46" s="1282"/>
      <c r="T46" s="1114">
        <f t="shared" si="3"/>
        <v>0</v>
      </c>
      <c r="U46" s="1115"/>
      <c r="V46" s="1115"/>
      <c r="W46" s="1115"/>
      <c r="X46" s="1115"/>
      <c r="Y46" s="1115"/>
      <c r="Z46" s="1115"/>
      <c r="AA46" s="1115"/>
      <c r="AB46" s="1115"/>
      <c r="AC46" s="1268">
        <f t="shared" si="4"/>
        <v>0</v>
      </c>
      <c r="AD46" s="1269">
        <f t="shared" si="5"/>
        <v>0</v>
      </c>
      <c r="AE46" s="1116">
        <f t="shared" si="6"/>
        <v>0</v>
      </c>
      <c r="AF46" s="1116">
        <f t="shared" si="7"/>
        <v>0</v>
      </c>
    </row>
    <row r="47" spans="1:32" ht="41" customHeight="1">
      <c r="A47" s="324">
        <v>40</v>
      </c>
      <c r="B47" s="1118">
        <f>職員配置!B60</f>
        <v>0</v>
      </c>
      <c r="C47" s="1118">
        <f>職員配置!D60</f>
        <v>0</v>
      </c>
      <c r="D47" s="1279"/>
      <c r="E47" s="1279"/>
      <c r="F47" s="1279"/>
      <c r="G47" s="1279"/>
      <c r="H47" s="1279"/>
      <c r="I47" s="1279"/>
      <c r="J47" s="1280"/>
      <c r="K47" s="1280"/>
      <c r="L47" s="1280"/>
      <c r="M47" s="1280"/>
      <c r="N47" s="1280"/>
      <c r="O47" s="1281"/>
      <c r="P47" s="1282"/>
      <c r="Q47" s="1282"/>
      <c r="R47" s="1279"/>
      <c r="S47" s="1282"/>
      <c r="T47" s="1114">
        <f t="shared" si="3"/>
        <v>0</v>
      </c>
      <c r="U47" s="1115"/>
      <c r="V47" s="1115"/>
      <c r="W47" s="1115"/>
      <c r="X47" s="1115"/>
      <c r="Y47" s="1115"/>
      <c r="Z47" s="1115"/>
      <c r="AA47" s="1115"/>
      <c r="AB47" s="1115"/>
      <c r="AC47" s="1268">
        <f t="shared" si="4"/>
        <v>0</v>
      </c>
      <c r="AD47" s="1269">
        <f t="shared" si="5"/>
        <v>0</v>
      </c>
      <c r="AE47" s="1116">
        <f t="shared" si="6"/>
        <v>0</v>
      </c>
      <c r="AF47" s="1116">
        <f t="shared" si="7"/>
        <v>0</v>
      </c>
    </row>
    <row r="48" spans="1:32" ht="41" customHeight="1">
      <c r="A48" s="324">
        <v>41</v>
      </c>
      <c r="B48" s="1118">
        <f>職員配置!B61</f>
        <v>0</v>
      </c>
      <c r="C48" s="1118">
        <f>職員配置!D61</f>
        <v>0</v>
      </c>
      <c r="D48" s="1279"/>
      <c r="E48" s="1279"/>
      <c r="F48" s="1279"/>
      <c r="G48" s="1279"/>
      <c r="H48" s="1279"/>
      <c r="I48" s="1279"/>
      <c r="J48" s="1280"/>
      <c r="K48" s="1280"/>
      <c r="L48" s="1280"/>
      <c r="M48" s="1280"/>
      <c r="N48" s="1280"/>
      <c r="O48" s="1281"/>
      <c r="P48" s="1282"/>
      <c r="Q48" s="1282"/>
      <c r="R48" s="1279"/>
      <c r="S48" s="1282"/>
      <c r="T48" s="1114">
        <f t="shared" si="3"/>
        <v>0</v>
      </c>
      <c r="U48" s="1115"/>
      <c r="V48" s="1115"/>
      <c r="W48" s="1115"/>
      <c r="X48" s="1115"/>
      <c r="Y48" s="1115"/>
      <c r="Z48" s="1115"/>
      <c r="AA48" s="1115"/>
      <c r="AB48" s="1115"/>
      <c r="AC48" s="1268">
        <f t="shared" si="4"/>
        <v>0</v>
      </c>
      <c r="AD48" s="1269">
        <f t="shared" si="5"/>
        <v>0</v>
      </c>
      <c r="AE48" s="1116">
        <f t="shared" si="6"/>
        <v>0</v>
      </c>
      <c r="AF48" s="1116">
        <f t="shared" si="7"/>
        <v>0</v>
      </c>
    </row>
    <row r="49" spans="1:32" ht="41" customHeight="1">
      <c r="A49" s="324">
        <v>42</v>
      </c>
      <c r="B49" s="1118">
        <f>職員配置!B62</f>
        <v>0</v>
      </c>
      <c r="C49" s="1118">
        <f>職員配置!D62</f>
        <v>0</v>
      </c>
      <c r="D49" s="1279"/>
      <c r="E49" s="1279"/>
      <c r="F49" s="1279"/>
      <c r="G49" s="1279"/>
      <c r="H49" s="1279"/>
      <c r="I49" s="1279"/>
      <c r="J49" s="1280"/>
      <c r="K49" s="1280"/>
      <c r="L49" s="1280"/>
      <c r="M49" s="1280"/>
      <c r="N49" s="1280"/>
      <c r="O49" s="1281"/>
      <c r="P49" s="1282"/>
      <c r="Q49" s="1282"/>
      <c r="R49" s="1279"/>
      <c r="S49" s="1282"/>
      <c r="T49" s="1114">
        <f t="shared" si="3"/>
        <v>0</v>
      </c>
      <c r="U49" s="1115"/>
      <c r="V49" s="1115"/>
      <c r="W49" s="1115"/>
      <c r="X49" s="1115"/>
      <c r="Y49" s="1115"/>
      <c r="Z49" s="1115"/>
      <c r="AA49" s="1115"/>
      <c r="AB49" s="1115"/>
      <c r="AC49" s="1268">
        <f t="shared" si="4"/>
        <v>0</v>
      </c>
      <c r="AD49" s="1269">
        <f t="shared" si="5"/>
        <v>0</v>
      </c>
      <c r="AE49" s="1116">
        <f t="shared" si="6"/>
        <v>0</v>
      </c>
      <c r="AF49" s="1116">
        <f t="shared" si="7"/>
        <v>0</v>
      </c>
    </row>
    <row r="50" spans="1:32" ht="41" customHeight="1">
      <c r="A50" s="324">
        <v>43</v>
      </c>
      <c r="B50" s="1118">
        <f>職員配置!B63</f>
        <v>0</v>
      </c>
      <c r="C50" s="1118">
        <f>職員配置!D63</f>
        <v>0</v>
      </c>
      <c r="D50" s="1279"/>
      <c r="E50" s="1279"/>
      <c r="F50" s="1279"/>
      <c r="G50" s="1282"/>
      <c r="H50" s="1282"/>
      <c r="I50" s="1282"/>
      <c r="J50" s="1283"/>
      <c r="K50" s="1283"/>
      <c r="L50" s="1283"/>
      <c r="M50" s="1283"/>
      <c r="N50" s="1283"/>
      <c r="O50" s="1284"/>
      <c r="P50" s="1282"/>
      <c r="Q50" s="1282"/>
      <c r="R50" s="1282"/>
      <c r="S50" s="1282"/>
      <c r="T50" s="1114">
        <f t="shared" si="3"/>
        <v>0</v>
      </c>
      <c r="U50" s="1115"/>
      <c r="V50" s="1115"/>
      <c r="W50" s="1115"/>
      <c r="X50" s="1115"/>
      <c r="Y50" s="1115"/>
      <c r="Z50" s="1115"/>
      <c r="AA50" s="1115"/>
      <c r="AB50" s="1115"/>
      <c r="AC50" s="1268">
        <f t="shared" si="4"/>
        <v>0</v>
      </c>
      <c r="AD50" s="1269">
        <f t="shared" si="5"/>
        <v>0</v>
      </c>
      <c r="AE50" s="1116">
        <f t="shared" si="6"/>
        <v>0</v>
      </c>
      <c r="AF50" s="1116">
        <f t="shared" si="7"/>
        <v>0</v>
      </c>
    </row>
    <row r="51" spans="1:32" ht="41" customHeight="1">
      <c r="A51" s="324">
        <v>44</v>
      </c>
      <c r="B51" s="1118">
        <f>職員配置!B64</f>
        <v>0</v>
      </c>
      <c r="C51" s="1118">
        <f>職員配置!D64</f>
        <v>0</v>
      </c>
      <c r="D51" s="1282"/>
      <c r="E51" s="1282"/>
      <c r="F51" s="1282"/>
      <c r="G51" s="1279"/>
      <c r="H51" s="1279"/>
      <c r="I51" s="1279"/>
      <c r="J51" s="1280"/>
      <c r="K51" s="1280"/>
      <c r="L51" s="1280"/>
      <c r="M51" s="1280"/>
      <c r="N51" s="1280"/>
      <c r="O51" s="1281"/>
      <c r="P51" s="1282"/>
      <c r="Q51" s="1279"/>
      <c r="R51" s="1279"/>
      <c r="S51" s="1282"/>
      <c r="T51" s="1114">
        <f t="shared" si="3"/>
        <v>0</v>
      </c>
      <c r="U51" s="1115"/>
      <c r="V51" s="1115"/>
      <c r="W51" s="1115"/>
      <c r="X51" s="1115"/>
      <c r="Y51" s="1115"/>
      <c r="Z51" s="1115"/>
      <c r="AA51" s="1115"/>
      <c r="AB51" s="1115"/>
      <c r="AC51" s="1268">
        <f t="shared" si="4"/>
        <v>0</v>
      </c>
      <c r="AD51" s="1269">
        <f t="shared" si="5"/>
        <v>0</v>
      </c>
      <c r="AE51" s="1116">
        <f t="shared" si="6"/>
        <v>0</v>
      </c>
      <c r="AF51" s="1116">
        <f t="shared" si="7"/>
        <v>0</v>
      </c>
    </row>
    <row r="52" spans="1:32" ht="41" customHeight="1">
      <c r="A52" s="324">
        <v>45</v>
      </c>
      <c r="B52" s="1118">
        <f>職員配置!B65</f>
        <v>0</v>
      </c>
      <c r="C52" s="1118">
        <f>職員配置!D65</f>
        <v>0</v>
      </c>
      <c r="D52" s="1279"/>
      <c r="E52" s="1279"/>
      <c r="F52" s="1279"/>
      <c r="G52" s="1279"/>
      <c r="H52" s="1279"/>
      <c r="I52" s="1279"/>
      <c r="J52" s="1280"/>
      <c r="K52" s="1280"/>
      <c r="L52" s="1280"/>
      <c r="M52" s="1280"/>
      <c r="N52" s="1280"/>
      <c r="O52" s="1281"/>
      <c r="P52" s="1282"/>
      <c r="Q52" s="1282"/>
      <c r="R52" s="1279"/>
      <c r="S52" s="1282"/>
      <c r="T52" s="1114">
        <f t="shared" si="3"/>
        <v>0</v>
      </c>
      <c r="U52" s="1115"/>
      <c r="V52" s="1115"/>
      <c r="W52" s="1115"/>
      <c r="X52" s="1115"/>
      <c r="Y52" s="1115"/>
      <c r="Z52" s="1115"/>
      <c r="AA52" s="1115"/>
      <c r="AB52" s="1115"/>
      <c r="AC52" s="1268">
        <f t="shared" si="4"/>
        <v>0</v>
      </c>
      <c r="AD52" s="1269">
        <f t="shared" si="5"/>
        <v>0</v>
      </c>
      <c r="AE52" s="1116">
        <f t="shared" si="6"/>
        <v>0</v>
      </c>
      <c r="AF52" s="1116">
        <f t="shared" si="7"/>
        <v>0</v>
      </c>
    </row>
    <row r="53" spans="1:32" ht="41" customHeight="1">
      <c r="A53" s="324">
        <v>46</v>
      </c>
      <c r="B53" s="1118">
        <f>職員配置!B66</f>
        <v>0</v>
      </c>
      <c r="C53" s="1118">
        <f>職員配置!D66</f>
        <v>0</v>
      </c>
      <c r="D53" s="1279"/>
      <c r="E53" s="1279"/>
      <c r="F53" s="1279"/>
      <c r="G53" s="1279"/>
      <c r="H53" s="1279"/>
      <c r="I53" s="1279"/>
      <c r="J53" s="1280"/>
      <c r="K53" s="1280"/>
      <c r="L53" s="1280"/>
      <c r="M53" s="1280"/>
      <c r="N53" s="1280"/>
      <c r="O53" s="1281"/>
      <c r="P53" s="1282"/>
      <c r="Q53" s="1282"/>
      <c r="R53" s="1279"/>
      <c r="S53" s="1282"/>
      <c r="T53" s="1114">
        <f t="shared" si="3"/>
        <v>0</v>
      </c>
      <c r="U53" s="1115"/>
      <c r="V53" s="1115"/>
      <c r="W53" s="1115"/>
      <c r="X53" s="1115"/>
      <c r="Y53" s="1115"/>
      <c r="Z53" s="1115"/>
      <c r="AA53" s="1115"/>
      <c r="AB53" s="1115"/>
      <c r="AC53" s="1268">
        <f t="shared" si="4"/>
        <v>0</v>
      </c>
      <c r="AD53" s="1269">
        <f t="shared" si="5"/>
        <v>0</v>
      </c>
      <c r="AE53" s="1116">
        <f t="shared" si="6"/>
        <v>0</v>
      </c>
      <c r="AF53" s="1116">
        <f t="shared" si="7"/>
        <v>0</v>
      </c>
    </row>
    <row r="54" spans="1:32" ht="41" customHeight="1">
      <c r="A54" s="324">
        <v>47</v>
      </c>
      <c r="B54" s="1118">
        <f>職員配置!B67</f>
        <v>0</v>
      </c>
      <c r="C54" s="1118">
        <f>職員配置!D67</f>
        <v>0</v>
      </c>
      <c r="D54" s="1279"/>
      <c r="E54" s="1279"/>
      <c r="F54" s="1279"/>
      <c r="G54" s="1279"/>
      <c r="H54" s="1279"/>
      <c r="I54" s="1279"/>
      <c r="J54" s="1280"/>
      <c r="K54" s="1280"/>
      <c r="L54" s="1280"/>
      <c r="M54" s="1280"/>
      <c r="N54" s="1280"/>
      <c r="O54" s="1281"/>
      <c r="P54" s="1282"/>
      <c r="Q54" s="1282"/>
      <c r="R54" s="1279"/>
      <c r="S54" s="1282"/>
      <c r="T54" s="1114">
        <f t="shared" si="3"/>
        <v>0</v>
      </c>
      <c r="U54" s="1115"/>
      <c r="V54" s="1115"/>
      <c r="W54" s="1115"/>
      <c r="X54" s="1115"/>
      <c r="Y54" s="1115"/>
      <c r="Z54" s="1115"/>
      <c r="AA54" s="1115"/>
      <c r="AB54" s="1115"/>
      <c r="AC54" s="1268">
        <f t="shared" si="4"/>
        <v>0</v>
      </c>
      <c r="AD54" s="1269">
        <f t="shared" si="5"/>
        <v>0</v>
      </c>
      <c r="AE54" s="1116">
        <f t="shared" si="6"/>
        <v>0</v>
      </c>
      <c r="AF54" s="1116">
        <f t="shared" si="7"/>
        <v>0</v>
      </c>
    </row>
    <row r="55" spans="1:32" ht="41" customHeight="1">
      <c r="A55" s="324">
        <v>48</v>
      </c>
      <c r="B55" s="1118">
        <f>職員配置!B68</f>
        <v>0</v>
      </c>
      <c r="C55" s="1118">
        <f>職員配置!D68</f>
        <v>0</v>
      </c>
      <c r="D55" s="1279"/>
      <c r="E55" s="1279"/>
      <c r="F55" s="1279"/>
      <c r="G55" s="1279"/>
      <c r="H55" s="1279"/>
      <c r="I55" s="1279"/>
      <c r="J55" s="1280"/>
      <c r="K55" s="1280"/>
      <c r="L55" s="1280"/>
      <c r="M55" s="1280"/>
      <c r="N55" s="1280"/>
      <c r="O55" s="1281"/>
      <c r="P55" s="1282"/>
      <c r="Q55" s="1282"/>
      <c r="R55" s="1279"/>
      <c r="S55" s="1282"/>
      <c r="T55" s="1114">
        <f t="shared" si="3"/>
        <v>0</v>
      </c>
      <c r="U55" s="1115"/>
      <c r="V55" s="1115"/>
      <c r="W55" s="1115"/>
      <c r="X55" s="1115"/>
      <c r="Y55" s="1115"/>
      <c r="Z55" s="1115"/>
      <c r="AA55" s="1115"/>
      <c r="AB55" s="1115"/>
      <c r="AC55" s="1268">
        <f t="shared" si="4"/>
        <v>0</v>
      </c>
      <c r="AD55" s="1269">
        <f t="shared" si="5"/>
        <v>0</v>
      </c>
      <c r="AE55" s="1116">
        <f t="shared" si="6"/>
        <v>0</v>
      </c>
      <c r="AF55" s="1116">
        <f t="shared" si="7"/>
        <v>0</v>
      </c>
    </row>
    <row r="56" spans="1:32" ht="41" customHeight="1">
      <c r="A56" s="324">
        <v>49</v>
      </c>
      <c r="B56" s="1118">
        <f>職員配置!B69</f>
        <v>0</v>
      </c>
      <c r="C56" s="1118">
        <f>職員配置!D69</f>
        <v>0</v>
      </c>
      <c r="D56" s="1279"/>
      <c r="E56" s="1279"/>
      <c r="F56" s="1279"/>
      <c r="G56" s="1279"/>
      <c r="H56" s="1279"/>
      <c r="I56" s="1279"/>
      <c r="J56" s="1280"/>
      <c r="K56" s="1280"/>
      <c r="L56" s="1280"/>
      <c r="M56" s="1280"/>
      <c r="N56" s="1280"/>
      <c r="O56" s="1281"/>
      <c r="P56" s="1282"/>
      <c r="Q56" s="1282"/>
      <c r="R56" s="1279"/>
      <c r="S56" s="1282"/>
      <c r="T56" s="1114">
        <f t="shared" si="3"/>
        <v>0</v>
      </c>
      <c r="U56" s="1115"/>
      <c r="V56" s="1115"/>
      <c r="W56" s="1115"/>
      <c r="X56" s="1115"/>
      <c r="Y56" s="1115"/>
      <c r="Z56" s="1115"/>
      <c r="AA56" s="1115"/>
      <c r="AB56" s="1115"/>
      <c r="AC56" s="1268">
        <f t="shared" si="4"/>
        <v>0</v>
      </c>
      <c r="AD56" s="1269">
        <f t="shared" si="5"/>
        <v>0</v>
      </c>
      <c r="AE56" s="1116">
        <f t="shared" si="6"/>
        <v>0</v>
      </c>
      <c r="AF56" s="1116">
        <f t="shared" si="7"/>
        <v>0</v>
      </c>
    </row>
    <row r="57" spans="1:32" ht="41" customHeight="1">
      <c r="A57" s="324">
        <v>50</v>
      </c>
      <c r="B57" s="1118">
        <f>職員配置!B70</f>
        <v>0</v>
      </c>
      <c r="C57" s="1118">
        <f>職員配置!D70</f>
        <v>0</v>
      </c>
      <c r="D57" s="1279"/>
      <c r="E57" s="1279"/>
      <c r="F57" s="1279"/>
      <c r="G57" s="1282"/>
      <c r="H57" s="1282"/>
      <c r="I57" s="1282"/>
      <c r="J57" s="1283"/>
      <c r="K57" s="1283"/>
      <c r="L57" s="1283"/>
      <c r="M57" s="1283"/>
      <c r="N57" s="1283"/>
      <c r="O57" s="1284"/>
      <c r="P57" s="1282"/>
      <c r="Q57" s="1282"/>
      <c r="R57" s="1282"/>
      <c r="S57" s="1282"/>
      <c r="T57" s="1114">
        <f t="shared" si="3"/>
        <v>0</v>
      </c>
      <c r="U57" s="1115"/>
      <c r="V57" s="1115"/>
      <c r="W57" s="1115"/>
      <c r="X57" s="1115"/>
      <c r="Y57" s="1115"/>
      <c r="Z57" s="1115"/>
      <c r="AA57" s="1115"/>
      <c r="AB57" s="1115"/>
      <c r="AC57" s="1268">
        <f t="shared" si="4"/>
        <v>0</v>
      </c>
      <c r="AD57" s="1269">
        <f t="shared" si="5"/>
        <v>0</v>
      </c>
      <c r="AE57" s="1116">
        <f t="shared" si="6"/>
        <v>0</v>
      </c>
      <c r="AF57" s="1116">
        <f t="shared" si="7"/>
        <v>0</v>
      </c>
    </row>
    <row r="58" spans="1:32" ht="41" customHeight="1">
      <c r="A58" s="324">
        <v>51</v>
      </c>
      <c r="B58" s="1118">
        <f>職員配置!B71</f>
        <v>0</v>
      </c>
      <c r="C58" s="1118">
        <f>職員配置!D71</f>
        <v>0</v>
      </c>
      <c r="D58" s="1282"/>
      <c r="E58" s="1282"/>
      <c r="F58" s="1282"/>
      <c r="G58" s="1279"/>
      <c r="H58" s="1279"/>
      <c r="I58" s="1279"/>
      <c r="J58" s="1280"/>
      <c r="K58" s="1280"/>
      <c r="L58" s="1280"/>
      <c r="M58" s="1280"/>
      <c r="N58" s="1280"/>
      <c r="O58" s="1281"/>
      <c r="P58" s="1282"/>
      <c r="Q58" s="1282"/>
      <c r="R58" s="1282"/>
      <c r="S58" s="1282"/>
      <c r="T58" s="1114">
        <f t="shared" si="3"/>
        <v>0</v>
      </c>
      <c r="U58" s="1115"/>
      <c r="V58" s="1115"/>
      <c r="W58" s="1115"/>
      <c r="X58" s="1115"/>
      <c r="Y58" s="1115"/>
      <c r="Z58" s="1115"/>
      <c r="AA58" s="1115"/>
      <c r="AB58" s="1115"/>
      <c r="AC58" s="1268">
        <f t="shared" si="4"/>
        <v>0</v>
      </c>
      <c r="AD58" s="1269">
        <f t="shared" si="5"/>
        <v>0</v>
      </c>
      <c r="AE58" s="1116">
        <f t="shared" si="6"/>
        <v>0</v>
      </c>
      <c r="AF58" s="1116">
        <f t="shared" si="7"/>
        <v>0</v>
      </c>
    </row>
    <row r="59" spans="1:32" ht="41" customHeight="1">
      <c r="A59" s="324">
        <v>52</v>
      </c>
      <c r="B59" s="1118">
        <f>職員配置!B72</f>
        <v>0</v>
      </c>
      <c r="C59" s="1118">
        <f>職員配置!D72</f>
        <v>0</v>
      </c>
      <c r="D59" s="1282"/>
      <c r="E59" s="1282"/>
      <c r="F59" s="1279"/>
      <c r="G59" s="1279"/>
      <c r="H59" s="1282"/>
      <c r="I59" s="1282"/>
      <c r="J59" s="1283"/>
      <c r="K59" s="1283"/>
      <c r="L59" s="1283"/>
      <c r="M59" s="1283"/>
      <c r="N59" s="1283"/>
      <c r="O59" s="1284"/>
      <c r="P59" s="1282"/>
      <c r="Q59" s="1282"/>
      <c r="R59" s="1282"/>
      <c r="S59" s="1282"/>
      <c r="T59" s="1114">
        <f t="shared" si="3"/>
        <v>0</v>
      </c>
      <c r="U59" s="1115"/>
      <c r="V59" s="1115"/>
      <c r="W59" s="1115"/>
      <c r="X59" s="1115"/>
      <c r="Y59" s="1115"/>
      <c r="Z59" s="1115"/>
      <c r="AA59" s="1115"/>
      <c r="AB59" s="1115"/>
      <c r="AC59" s="1268">
        <f t="shared" si="4"/>
        <v>0</v>
      </c>
      <c r="AD59" s="1269">
        <f t="shared" si="5"/>
        <v>0</v>
      </c>
      <c r="AE59" s="1116">
        <f t="shared" si="6"/>
        <v>0</v>
      </c>
      <c r="AF59" s="1116">
        <f t="shared" si="7"/>
        <v>0</v>
      </c>
    </row>
    <row r="60" spans="1:32" ht="41" customHeight="1">
      <c r="A60" s="324">
        <v>53</v>
      </c>
      <c r="B60" s="1118">
        <f>職員配置!B73</f>
        <v>0</v>
      </c>
      <c r="C60" s="1118">
        <f>職員配置!D73</f>
        <v>0</v>
      </c>
      <c r="D60" s="1282"/>
      <c r="E60" s="1282"/>
      <c r="F60" s="1282"/>
      <c r="G60" s="1282"/>
      <c r="H60" s="1279"/>
      <c r="I60" s="1279"/>
      <c r="J60" s="1280"/>
      <c r="K60" s="1280"/>
      <c r="L60" s="1280"/>
      <c r="M60" s="1280"/>
      <c r="N60" s="1280"/>
      <c r="O60" s="1281"/>
      <c r="P60" s="1282"/>
      <c r="Q60" s="1282"/>
      <c r="R60" s="1282"/>
      <c r="S60" s="1282"/>
      <c r="T60" s="1114">
        <f t="shared" si="3"/>
        <v>0</v>
      </c>
      <c r="U60" s="1115"/>
      <c r="V60" s="1115"/>
      <c r="W60" s="1115"/>
      <c r="X60" s="1115"/>
      <c r="Y60" s="1115"/>
      <c r="Z60" s="1115"/>
      <c r="AA60" s="1115"/>
      <c r="AB60" s="1115"/>
      <c r="AC60" s="1268">
        <f t="shared" si="4"/>
        <v>0</v>
      </c>
      <c r="AD60" s="1269">
        <f t="shared" si="5"/>
        <v>0</v>
      </c>
      <c r="AE60" s="1116">
        <f t="shared" si="6"/>
        <v>0</v>
      </c>
      <c r="AF60" s="1116">
        <f t="shared" si="7"/>
        <v>0</v>
      </c>
    </row>
    <row r="61" spans="1:32" ht="41" customHeight="1">
      <c r="A61" s="324">
        <v>54</v>
      </c>
      <c r="B61" s="1118">
        <f>職員配置!B74</f>
        <v>0</v>
      </c>
      <c r="C61" s="1118">
        <f>職員配置!D74</f>
        <v>0</v>
      </c>
      <c r="D61" s="1279"/>
      <c r="E61" s="1279"/>
      <c r="F61" s="1279"/>
      <c r="G61" s="1279"/>
      <c r="H61" s="1279"/>
      <c r="I61" s="1279"/>
      <c r="J61" s="1280"/>
      <c r="K61" s="1280"/>
      <c r="L61" s="1280"/>
      <c r="M61" s="1280"/>
      <c r="N61" s="1280"/>
      <c r="O61" s="1281"/>
      <c r="P61" s="1282"/>
      <c r="Q61" s="1282"/>
      <c r="R61" s="1279"/>
      <c r="S61" s="1282"/>
      <c r="T61" s="1114">
        <f t="shared" si="3"/>
        <v>0</v>
      </c>
      <c r="U61" s="1115"/>
      <c r="V61" s="1115"/>
      <c r="W61" s="1115"/>
      <c r="X61" s="1115"/>
      <c r="Y61" s="1115"/>
      <c r="Z61" s="1115"/>
      <c r="AA61" s="1115"/>
      <c r="AB61" s="1115"/>
      <c r="AC61" s="1268">
        <f t="shared" si="4"/>
        <v>0</v>
      </c>
      <c r="AD61" s="1269">
        <f t="shared" si="5"/>
        <v>0</v>
      </c>
      <c r="AE61" s="1116">
        <f t="shared" si="6"/>
        <v>0</v>
      </c>
      <c r="AF61" s="1116">
        <f t="shared" si="7"/>
        <v>0</v>
      </c>
    </row>
    <row r="62" spans="1:32" ht="41" customHeight="1">
      <c r="A62" s="324">
        <v>55</v>
      </c>
      <c r="B62" s="1118">
        <f>職員配置!B75</f>
        <v>0</v>
      </c>
      <c r="C62" s="1118">
        <f>職員配置!D75</f>
        <v>0</v>
      </c>
      <c r="D62" s="1279"/>
      <c r="E62" s="1279"/>
      <c r="F62" s="1279"/>
      <c r="G62" s="1279"/>
      <c r="H62" s="1279"/>
      <c r="I62" s="1279"/>
      <c r="J62" s="1280"/>
      <c r="K62" s="1280"/>
      <c r="L62" s="1280"/>
      <c r="M62" s="1280"/>
      <c r="N62" s="1280"/>
      <c r="O62" s="1281"/>
      <c r="P62" s="1282"/>
      <c r="Q62" s="1282"/>
      <c r="R62" s="1282"/>
      <c r="S62" s="1282"/>
      <c r="T62" s="1114">
        <f t="shared" si="3"/>
        <v>0</v>
      </c>
      <c r="U62" s="1115"/>
      <c r="V62" s="1115"/>
      <c r="W62" s="1115"/>
      <c r="X62" s="1115"/>
      <c r="Y62" s="1115"/>
      <c r="Z62" s="1115"/>
      <c r="AA62" s="1115"/>
      <c r="AB62" s="1115"/>
      <c r="AC62" s="1268">
        <f t="shared" si="4"/>
        <v>0</v>
      </c>
      <c r="AD62" s="1269">
        <f t="shared" si="5"/>
        <v>0</v>
      </c>
      <c r="AE62" s="1116">
        <f t="shared" si="6"/>
        <v>0</v>
      </c>
      <c r="AF62" s="1116">
        <f t="shared" si="7"/>
        <v>0</v>
      </c>
    </row>
    <row r="63" spans="1:32" ht="41" customHeight="1">
      <c r="A63" s="324">
        <v>56</v>
      </c>
      <c r="B63" s="1118">
        <f>職員配置!B76</f>
        <v>0</v>
      </c>
      <c r="C63" s="1118">
        <f>職員配置!D76</f>
        <v>0</v>
      </c>
      <c r="D63" s="1279"/>
      <c r="E63" s="1279"/>
      <c r="F63" s="1279"/>
      <c r="G63" s="1279"/>
      <c r="H63" s="1279"/>
      <c r="I63" s="1279"/>
      <c r="J63" s="1280"/>
      <c r="K63" s="1280"/>
      <c r="L63" s="1280"/>
      <c r="M63" s="1280"/>
      <c r="N63" s="1280"/>
      <c r="O63" s="1281"/>
      <c r="P63" s="1282"/>
      <c r="Q63" s="1282"/>
      <c r="R63" s="1279"/>
      <c r="S63" s="1282"/>
      <c r="T63" s="1114">
        <f t="shared" si="3"/>
        <v>0</v>
      </c>
      <c r="U63" s="1115"/>
      <c r="V63" s="1115"/>
      <c r="W63" s="1115"/>
      <c r="X63" s="1115"/>
      <c r="Y63" s="1115"/>
      <c r="Z63" s="1115"/>
      <c r="AA63" s="1115"/>
      <c r="AB63" s="1115"/>
      <c r="AC63" s="1268">
        <f t="shared" si="4"/>
        <v>0</v>
      </c>
      <c r="AD63" s="1269">
        <f t="shared" si="5"/>
        <v>0</v>
      </c>
      <c r="AE63" s="1116">
        <f t="shared" si="6"/>
        <v>0</v>
      </c>
      <c r="AF63" s="1116">
        <f t="shared" si="7"/>
        <v>0</v>
      </c>
    </row>
    <row r="64" spans="1:32" ht="41" customHeight="1">
      <c r="A64" s="324">
        <v>57</v>
      </c>
      <c r="B64" s="1118">
        <f>職員配置!B77</f>
        <v>0</v>
      </c>
      <c r="C64" s="1118">
        <f>職員配置!D77</f>
        <v>0</v>
      </c>
      <c r="D64" s="1279"/>
      <c r="E64" s="1279"/>
      <c r="F64" s="1279"/>
      <c r="G64" s="1279"/>
      <c r="H64" s="1279"/>
      <c r="I64" s="1279"/>
      <c r="J64" s="1280"/>
      <c r="K64" s="1280"/>
      <c r="L64" s="1280"/>
      <c r="M64" s="1280"/>
      <c r="N64" s="1280"/>
      <c r="O64" s="1281"/>
      <c r="P64" s="1279"/>
      <c r="Q64" s="1279"/>
      <c r="R64" s="1279"/>
      <c r="S64" s="1282"/>
      <c r="T64" s="1114">
        <f t="shared" si="3"/>
        <v>0</v>
      </c>
      <c r="U64" s="1115"/>
      <c r="V64" s="1115"/>
      <c r="W64" s="1115"/>
      <c r="X64" s="1115"/>
      <c r="Y64" s="1115"/>
      <c r="Z64" s="1115"/>
      <c r="AA64" s="1115"/>
      <c r="AB64" s="1115"/>
      <c r="AC64" s="1268">
        <f t="shared" si="4"/>
        <v>0</v>
      </c>
      <c r="AD64" s="1269">
        <f t="shared" si="5"/>
        <v>0</v>
      </c>
      <c r="AE64" s="1116">
        <f t="shared" si="6"/>
        <v>0</v>
      </c>
      <c r="AF64" s="1116">
        <f t="shared" si="7"/>
        <v>0</v>
      </c>
    </row>
    <row r="65" spans="1:32" ht="41" customHeight="1">
      <c r="A65" s="324">
        <v>58</v>
      </c>
      <c r="B65" s="1118">
        <f>職員配置!B78</f>
        <v>0</v>
      </c>
      <c r="C65" s="1118">
        <f>職員配置!D78</f>
        <v>0</v>
      </c>
      <c r="D65" s="1279"/>
      <c r="E65" s="1279"/>
      <c r="F65" s="1279"/>
      <c r="G65" s="1279"/>
      <c r="H65" s="1279"/>
      <c r="I65" s="1279"/>
      <c r="J65" s="1280"/>
      <c r="K65" s="1280"/>
      <c r="L65" s="1280"/>
      <c r="M65" s="1280"/>
      <c r="N65" s="1280"/>
      <c r="O65" s="1281"/>
      <c r="P65" s="1279"/>
      <c r="Q65" s="1279"/>
      <c r="R65" s="1279"/>
      <c r="S65" s="1282"/>
      <c r="T65" s="1114">
        <f t="shared" si="3"/>
        <v>0</v>
      </c>
      <c r="U65" s="1115"/>
      <c r="V65" s="1115"/>
      <c r="W65" s="1115"/>
      <c r="X65" s="1115"/>
      <c r="Y65" s="1115"/>
      <c r="Z65" s="1115"/>
      <c r="AA65" s="1115"/>
      <c r="AB65" s="1115"/>
      <c r="AC65" s="1268">
        <f t="shared" si="4"/>
        <v>0</v>
      </c>
      <c r="AD65" s="1269">
        <f t="shared" si="5"/>
        <v>0</v>
      </c>
      <c r="AE65" s="1116">
        <f t="shared" si="6"/>
        <v>0</v>
      </c>
      <c r="AF65" s="1116">
        <f t="shared" si="7"/>
        <v>0</v>
      </c>
    </row>
    <row r="66" spans="1:32" ht="41" customHeight="1">
      <c r="A66" s="324">
        <v>59</v>
      </c>
      <c r="B66" s="1118">
        <f>職員配置!B79</f>
        <v>0</v>
      </c>
      <c r="C66" s="1118">
        <f>職員配置!D79</f>
        <v>0</v>
      </c>
      <c r="D66" s="1279"/>
      <c r="E66" s="1279"/>
      <c r="F66" s="1279"/>
      <c r="G66" s="1279"/>
      <c r="H66" s="1279"/>
      <c r="I66" s="1279"/>
      <c r="J66" s="1280"/>
      <c r="K66" s="1280"/>
      <c r="L66" s="1280"/>
      <c r="M66" s="1280"/>
      <c r="N66" s="1280"/>
      <c r="O66" s="1281"/>
      <c r="P66" s="1279"/>
      <c r="Q66" s="1279"/>
      <c r="R66" s="1279"/>
      <c r="S66" s="1282"/>
      <c r="T66" s="1114">
        <f t="shared" si="3"/>
        <v>0</v>
      </c>
      <c r="U66" s="1115"/>
      <c r="V66" s="1115"/>
      <c r="W66" s="1115"/>
      <c r="X66" s="1115"/>
      <c r="Y66" s="1115"/>
      <c r="Z66" s="1115"/>
      <c r="AA66" s="1115"/>
      <c r="AB66" s="1115"/>
      <c r="AC66" s="1268">
        <f t="shared" si="4"/>
        <v>0</v>
      </c>
      <c r="AD66" s="1269">
        <f t="shared" si="5"/>
        <v>0</v>
      </c>
      <c r="AE66" s="1116">
        <f t="shared" si="6"/>
        <v>0</v>
      </c>
      <c r="AF66" s="1116">
        <f t="shared" si="7"/>
        <v>0</v>
      </c>
    </row>
    <row r="67" spans="1:32" ht="41" customHeight="1">
      <c r="A67" s="324">
        <v>60</v>
      </c>
      <c r="B67" s="1118">
        <f>職員配置!B80</f>
        <v>0</v>
      </c>
      <c r="C67" s="1118">
        <f>職員配置!D80</f>
        <v>0</v>
      </c>
      <c r="D67" s="1279"/>
      <c r="E67" s="1279"/>
      <c r="F67" s="1279"/>
      <c r="G67" s="1279"/>
      <c r="H67" s="1279"/>
      <c r="I67" s="1279"/>
      <c r="J67" s="1280"/>
      <c r="K67" s="1280"/>
      <c r="L67" s="1280"/>
      <c r="M67" s="1280"/>
      <c r="N67" s="1280"/>
      <c r="O67" s="1281"/>
      <c r="P67" s="1279"/>
      <c r="Q67" s="1279"/>
      <c r="R67" s="1279"/>
      <c r="S67" s="1282"/>
      <c r="T67" s="1114">
        <f t="shared" si="3"/>
        <v>0</v>
      </c>
      <c r="U67" s="1115"/>
      <c r="V67" s="1115"/>
      <c r="W67" s="1115"/>
      <c r="X67" s="1115"/>
      <c r="Y67" s="1115"/>
      <c r="Z67" s="1115"/>
      <c r="AA67" s="1115"/>
      <c r="AB67" s="1115"/>
      <c r="AC67" s="1268">
        <f t="shared" si="4"/>
        <v>0</v>
      </c>
      <c r="AD67" s="1269">
        <f t="shared" si="5"/>
        <v>0</v>
      </c>
      <c r="AE67" s="1116">
        <f t="shared" si="6"/>
        <v>0</v>
      </c>
      <c r="AF67" s="1116">
        <f t="shared" si="7"/>
        <v>0</v>
      </c>
    </row>
    <row r="68" spans="1:32" ht="41" customHeight="1">
      <c r="A68" s="324">
        <v>61</v>
      </c>
      <c r="B68" s="1118">
        <f>職員配置!B81</f>
        <v>0</v>
      </c>
      <c r="C68" s="1118">
        <f>職員配置!D81</f>
        <v>0</v>
      </c>
      <c r="D68" s="1282"/>
      <c r="E68" s="1282"/>
      <c r="F68" s="1282"/>
      <c r="G68" s="1279"/>
      <c r="H68" s="1282"/>
      <c r="I68" s="1279"/>
      <c r="J68" s="1280"/>
      <c r="K68" s="1280"/>
      <c r="L68" s="1280"/>
      <c r="M68" s="1280"/>
      <c r="N68" s="1280"/>
      <c r="O68" s="1281"/>
      <c r="P68" s="1282"/>
      <c r="Q68" s="1282"/>
      <c r="R68" s="1282"/>
      <c r="S68" s="1282"/>
      <c r="T68" s="1114">
        <f t="shared" ref="T68:T72" si="8">SUM(D68:S68)</f>
        <v>0</v>
      </c>
      <c r="U68" s="1115"/>
      <c r="V68" s="1115"/>
      <c r="W68" s="1115"/>
      <c r="X68" s="1115"/>
      <c r="Y68" s="1115"/>
      <c r="Z68" s="1115"/>
      <c r="AA68" s="1115"/>
      <c r="AB68" s="1115"/>
      <c r="AC68" s="1268">
        <f t="shared" si="4"/>
        <v>0</v>
      </c>
      <c r="AD68" s="1269">
        <f t="shared" si="5"/>
        <v>0</v>
      </c>
      <c r="AE68" s="1116">
        <f t="shared" si="6"/>
        <v>0</v>
      </c>
      <c r="AF68" s="1116">
        <f t="shared" si="7"/>
        <v>0</v>
      </c>
    </row>
    <row r="69" spans="1:32" ht="41" customHeight="1">
      <c r="A69" s="324">
        <v>62</v>
      </c>
      <c r="B69" s="1118">
        <f>職員配置!B82</f>
        <v>0</v>
      </c>
      <c r="C69" s="1118">
        <f>職員配置!D82</f>
        <v>0</v>
      </c>
      <c r="D69" s="1282"/>
      <c r="E69" s="1282"/>
      <c r="F69" s="1282"/>
      <c r="G69" s="1282"/>
      <c r="H69" s="1282"/>
      <c r="I69" s="1282"/>
      <c r="J69" s="1283"/>
      <c r="K69" s="1283"/>
      <c r="L69" s="1280"/>
      <c r="M69" s="1280"/>
      <c r="N69" s="1280"/>
      <c r="O69" s="1281"/>
      <c r="P69" s="1282"/>
      <c r="Q69" s="1282"/>
      <c r="R69" s="1282"/>
      <c r="S69" s="1282"/>
      <c r="T69" s="1114">
        <f t="shared" si="8"/>
        <v>0</v>
      </c>
      <c r="U69" s="1115"/>
      <c r="V69" s="1115"/>
      <c r="W69" s="1115"/>
      <c r="X69" s="1115"/>
      <c r="Y69" s="1115"/>
      <c r="Z69" s="1115"/>
      <c r="AA69" s="1115"/>
      <c r="AB69" s="1115"/>
      <c r="AC69" s="1268">
        <f t="shared" si="4"/>
        <v>0</v>
      </c>
      <c r="AD69" s="1269">
        <f t="shared" si="5"/>
        <v>0</v>
      </c>
      <c r="AE69" s="1116">
        <f t="shared" si="6"/>
        <v>0</v>
      </c>
      <c r="AF69" s="1116">
        <f t="shared" si="7"/>
        <v>0</v>
      </c>
    </row>
    <row r="70" spans="1:32" ht="41" customHeight="1">
      <c r="A70" s="324">
        <v>63</v>
      </c>
      <c r="B70" s="1118">
        <f>職員配置!B83</f>
        <v>0</v>
      </c>
      <c r="C70" s="1118">
        <f>職員配置!D83</f>
        <v>0</v>
      </c>
      <c r="D70" s="1282"/>
      <c r="E70" s="1282"/>
      <c r="F70" s="1282"/>
      <c r="G70" s="1282"/>
      <c r="H70" s="1282"/>
      <c r="I70" s="1282"/>
      <c r="J70" s="1283"/>
      <c r="K70" s="1283"/>
      <c r="L70" s="1283"/>
      <c r="M70" s="1280"/>
      <c r="N70" s="1280"/>
      <c r="O70" s="1281"/>
      <c r="P70" s="1282"/>
      <c r="Q70" s="1282"/>
      <c r="R70" s="1282"/>
      <c r="S70" s="1282"/>
      <c r="T70" s="1114">
        <f t="shared" si="8"/>
        <v>0</v>
      </c>
      <c r="U70" s="1115"/>
      <c r="V70" s="1115"/>
      <c r="W70" s="1115"/>
      <c r="X70" s="1115"/>
      <c r="Y70" s="1115"/>
      <c r="Z70" s="1115"/>
      <c r="AA70" s="1115"/>
      <c r="AB70" s="1115"/>
      <c r="AC70" s="1268">
        <f t="shared" si="4"/>
        <v>0</v>
      </c>
      <c r="AD70" s="1269">
        <f t="shared" si="5"/>
        <v>0</v>
      </c>
      <c r="AE70" s="1116">
        <f t="shared" si="6"/>
        <v>0</v>
      </c>
      <c r="AF70" s="1116">
        <f t="shared" si="7"/>
        <v>0</v>
      </c>
    </row>
    <row r="71" spans="1:32" ht="41" customHeight="1">
      <c r="A71" s="324">
        <v>64</v>
      </c>
      <c r="B71" s="1118">
        <f>職員配置!B84</f>
        <v>0</v>
      </c>
      <c r="C71" s="1118">
        <f>職員配置!D84</f>
        <v>0</v>
      </c>
      <c r="D71" s="1282"/>
      <c r="E71" s="1282"/>
      <c r="F71" s="1282"/>
      <c r="G71" s="1282"/>
      <c r="H71" s="1282"/>
      <c r="I71" s="1282"/>
      <c r="J71" s="1283"/>
      <c r="K71" s="1283"/>
      <c r="L71" s="1283"/>
      <c r="M71" s="1283"/>
      <c r="N71" s="1280"/>
      <c r="O71" s="1281"/>
      <c r="P71" s="1282"/>
      <c r="Q71" s="1282"/>
      <c r="R71" s="1282"/>
      <c r="S71" s="1282"/>
      <c r="T71" s="1114">
        <f t="shared" si="8"/>
        <v>0</v>
      </c>
      <c r="U71" s="1115"/>
      <c r="V71" s="1115"/>
      <c r="W71" s="1115"/>
      <c r="X71" s="1115"/>
      <c r="Y71" s="1115"/>
      <c r="Z71" s="1115"/>
      <c r="AA71" s="1115"/>
      <c r="AB71" s="1115"/>
      <c r="AC71" s="1268">
        <f t="shared" si="4"/>
        <v>0</v>
      </c>
      <c r="AD71" s="1269">
        <f t="shared" si="5"/>
        <v>0</v>
      </c>
      <c r="AE71" s="1116">
        <f t="shared" si="6"/>
        <v>0</v>
      </c>
      <c r="AF71" s="1116">
        <f t="shared" si="7"/>
        <v>0</v>
      </c>
    </row>
    <row r="72" spans="1:32" ht="41" customHeight="1">
      <c r="A72" s="324">
        <v>65</v>
      </c>
      <c r="B72" s="1118">
        <f>職員配置!B85</f>
        <v>0</v>
      </c>
      <c r="C72" s="1118">
        <f>職員配置!D85</f>
        <v>0</v>
      </c>
      <c r="D72" s="1066"/>
      <c r="E72" s="1066"/>
      <c r="F72" s="1066"/>
      <c r="G72" s="1066"/>
      <c r="H72" s="1066"/>
      <c r="I72" s="1066"/>
      <c r="J72" s="1112"/>
      <c r="K72" s="1112"/>
      <c r="L72" s="1112"/>
      <c r="M72" s="1112"/>
      <c r="N72" s="1112"/>
      <c r="O72" s="1113"/>
      <c r="P72" s="1066"/>
      <c r="Q72" s="1066"/>
      <c r="R72" s="1066"/>
      <c r="S72" s="1066"/>
      <c r="T72" s="1114">
        <f t="shared" si="8"/>
        <v>0</v>
      </c>
      <c r="U72" s="1115"/>
      <c r="V72" s="1115"/>
      <c r="W72" s="1115"/>
      <c r="X72" s="1115"/>
      <c r="Y72" s="1115"/>
      <c r="Z72" s="1115"/>
      <c r="AA72" s="1115"/>
      <c r="AB72" s="1115"/>
      <c r="AC72" s="1268">
        <f t="shared" si="4"/>
        <v>0</v>
      </c>
      <c r="AD72" s="1269">
        <f t="shared" si="5"/>
        <v>0</v>
      </c>
      <c r="AE72" s="1116">
        <f t="shared" si="6"/>
        <v>0</v>
      </c>
      <c r="AF72" s="1116">
        <f t="shared" si="7"/>
        <v>0</v>
      </c>
    </row>
    <row r="73" spans="1:32" ht="41" customHeight="1">
      <c r="A73" s="324">
        <v>66</v>
      </c>
      <c r="B73" s="1118">
        <f>職員配置!B86</f>
        <v>0</v>
      </c>
      <c r="C73" s="1118">
        <f>職員配置!D86</f>
        <v>0</v>
      </c>
      <c r="D73" s="1066"/>
      <c r="E73" s="1066"/>
      <c r="F73" s="1066"/>
      <c r="G73" s="1066"/>
      <c r="H73" s="1066"/>
      <c r="I73" s="1066"/>
      <c r="J73" s="1112"/>
      <c r="K73" s="1112"/>
      <c r="L73" s="1112"/>
      <c r="M73" s="1112"/>
      <c r="N73" s="1112"/>
      <c r="O73" s="1113"/>
      <c r="P73" s="1066"/>
      <c r="Q73" s="1066"/>
      <c r="R73" s="1066"/>
      <c r="S73" s="1066"/>
      <c r="T73" s="1114">
        <f t="shared" ref="T73:T97" si="9">SUM(D73:S73)</f>
        <v>0</v>
      </c>
      <c r="U73" s="1115"/>
      <c r="V73" s="1115"/>
      <c r="W73" s="1115"/>
      <c r="X73" s="1115"/>
      <c r="Y73" s="1115"/>
      <c r="Z73" s="1115"/>
      <c r="AA73" s="1115"/>
      <c r="AB73" s="1115"/>
      <c r="AC73" s="1268">
        <f t="shared" ref="AC73:AC127" si="10">IFERROR((V73+W73+X73+Y73+Z73+AA73+AB73)/T73*U73,0)</f>
        <v>0</v>
      </c>
      <c r="AD73" s="1269">
        <f t="shared" ref="AD73:AD127" si="11">ROUNDDOWN(T73+U73-(V73+W73+X73+Y73+Z73+AA73+AB73+AC73),0)</f>
        <v>0</v>
      </c>
      <c r="AE73" s="1116">
        <f t="shared" ref="AE73:AE127" si="12">SUM(D73:I73)</f>
        <v>0</v>
      </c>
      <c r="AF73" s="1116">
        <f t="shared" ref="AF73:AF127" si="13">SUM(J73:O73)</f>
        <v>0</v>
      </c>
    </row>
    <row r="74" spans="1:32" ht="41" customHeight="1">
      <c r="A74" s="324">
        <v>67</v>
      </c>
      <c r="B74" s="1118">
        <f>職員配置!B87</f>
        <v>0</v>
      </c>
      <c r="C74" s="1118">
        <f>職員配置!D87</f>
        <v>0</v>
      </c>
      <c r="D74" s="1066"/>
      <c r="E74" s="1066"/>
      <c r="F74" s="1066"/>
      <c r="G74" s="1066"/>
      <c r="H74" s="1066"/>
      <c r="I74" s="1066"/>
      <c r="J74" s="1112"/>
      <c r="K74" s="1112"/>
      <c r="L74" s="1112"/>
      <c r="M74" s="1112"/>
      <c r="N74" s="1112"/>
      <c r="O74" s="1113"/>
      <c r="P74" s="1066"/>
      <c r="Q74" s="1066"/>
      <c r="R74" s="1066"/>
      <c r="S74" s="1066"/>
      <c r="T74" s="1114">
        <f t="shared" si="9"/>
        <v>0</v>
      </c>
      <c r="U74" s="1115"/>
      <c r="V74" s="1115"/>
      <c r="W74" s="1115"/>
      <c r="X74" s="1115"/>
      <c r="Y74" s="1115"/>
      <c r="Z74" s="1115"/>
      <c r="AA74" s="1115"/>
      <c r="AB74" s="1115"/>
      <c r="AC74" s="1268">
        <f t="shared" si="10"/>
        <v>0</v>
      </c>
      <c r="AD74" s="1269">
        <f t="shared" si="11"/>
        <v>0</v>
      </c>
      <c r="AE74" s="1116">
        <f t="shared" si="12"/>
        <v>0</v>
      </c>
      <c r="AF74" s="1116">
        <f t="shared" si="13"/>
        <v>0</v>
      </c>
    </row>
    <row r="75" spans="1:32" ht="41" customHeight="1">
      <c r="A75" s="324">
        <v>68</v>
      </c>
      <c r="B75" s="1118">
        <f>職員配置!B88</f>
        <v>0</v>
      </c>
      <c r="C75" s="1118">
        <f>職員配置!D88</f>
        <v>0</v>
      </c>
      <c r="D75" s="1066"/>
      <c r="E75" s="1066"/>
      <c r="F75" s="1066"/>
      <c r="G75" s="1066"/>
      <c r="H75" s="1066"/>
      <c r="I75" s="1066"/>
      <c r="J75" s="1112"/>
      <c r="K75" s="1112"/>
      <c r="L75" s="1112"/>
      <c r="M75" s="1112"/>
      <c r="N75" s="1112"/>
      <c r="O75" s="1113"/>
      <c r="P75" s="1066"/>
      <c r="Q75" s="1066"/>
      <c r="R75" s="1066"/>
      <c r="S75" s="1066"/>
      <c r="T75" s="1114">
        <f t="shared" si="9"/>
        <v>0</v>
      </c>
      <c r="U75" s="1115"/>
      <c r="V75" s="1115"/>
      <c r="W75" s="1115"/>
      <c r="X75" s="1115"/>
      <c r="Y75" s="1115"/>
      <c r="Z75" s="1115"/>
      <c r="AA75" s="1115"/>
      <c r="AB75" s="1115"/>
      <c r="AC75" s="1268">
        <f t="shared" si="10"/>
        <v>0</v>
      </c>
      <c r="AD75" s="1269">
        <f t="shared" si="11"/>
        <v>0</v>
      </c>
      <c r="AE75" s="1116">
        <f t="shared" si="12"/>
        <v>0</v>
      </c>
      <c r="AF75" s="1116">
        <f t="shared" si="13"/>
        <v>0</v>
      </c>
    </row>
    <row r="76" spans="1:32" ht="41" customHeight="1">
      <c r="A76" s="324">
        <v>69</v>
      </c>
      <c r="B76" s="1118">
        <f>職員配置!B89</f>
        <v>0</v>
      </c>
      <c r="C76" s="1118">
        <f>職員配置!D89</f>
        <v>0</v>
      </c>
      <c r="D76" s="1066"/>
      <c r="E76" s="1066"/>
      <c r="F76" s="1066"/>
      <c r="G76" s="1066"/>
      <c r="H76" s="1066"/>
      <c r="I76" s="1066"/>
      <c r="J76" s="1112"/>
      <c r="K76" s="1112"/>
      <c r="L76" s="1112"/>
      <c r="M76" s="1112"/>
      <c r="N76" s="1112"/>
      <c r="O76" s="1113"/>
      <c r="P76" s="1066"/>
      <c r="Q76" s="1066"/>
      <c r="R76" s="1066"/>
      <c r="S76" s="1066"/>
      <c r="T76" s="1114">
        <f t="shared" si="9"/>
        <v>0</v>
      </c>
      <c r="U76" s="1115"/>
      <c r="V76" s="1115"/>
      <c r="W76" s="1115"/>
      <c r="X76" s="1115"/>
      <c r="Y76" s="1115"/>
      <c r="Z76" s="1115"/>
      <c r="AA76" s="1115"/>
      <c r="AB76" s="1115"/>
      <c r="AC76" s="1268">
        <f t="shared" si="10"/>
        <v>0</v>
      </c>
      <c r="AD76" s="1269">
        <f t="shared" si="11"/>
        <v>0</v>
      </c>
      <c r="AE76" s="1116">
        <f t="shared" si="12"/>
        <v>0</v>
      </c>
      <c r="AF76" s="1116">
        <f t="shared" si="13"/>
        <v>0</v>
      </c>
    </row>
    <row r="77" spans="1:32" ht="41" customHeight="1">
      <c r="A77" s="324">
        <v>70</v>
      </c>
      <c r="B77" s="1118">
        <f>職員配置!B90</f>
        <v>0</v>
      </c>
      <c r="C77" s="1118">
        <f>職員配置!D90</f>
        <v>0</v>
      </c>
      <c r="D77" s="1066"/>
      <c r="E77" s="1066"/>
      <c r="F77" s="1066"/>
      <c r="G77" s="1066"/>
      <c r="H77" s="1066"/>
      <c r="I77" s="1066"/>
      <c r="J77" s="1112"/>
      <c r="K77" s="1112"/>
      <c r="L77" s="1112"/>
      <c r="M77" s="1112"/>
      <c r="N77" s="1112"/>
      <c r="O77" s="1113"/>
      <c r="P77" s="1066"/>
      <c r="Q77" s="1066"/>
      <c r="R77" s="1066"/>
      <c r="S77" s="1066"/>
      <c r="T77" s="1114">
        <f t="shared" si="9"/>
        <v>0</v>
      </c>
      <c r="U77" s="1115"/>
      <c r="V77" s="1115"/>
      <c r="W77" s="1115"/>
      <c r="X77" s="1115"/>
      <c r="Y77" s="1115"/>
      <c r="Z77" s="1115"/>
      <c r="AA77" s="1115"/>
      <c r="AB77" s="1115"/>
      <c r="AC77" s="1268">
        <f t="shared" si="10"/>
        <v>0</v>
      </c>
      <c r="AD77" s="1269">
        <f t="shared" si="11"/>
        <v>0</v>
      </c>
      <c r="AE77" s="1116">
        <f t="shared" si="12"/>
        <v>0</v>
      </c>
      <c r="AF77" s="1116">
        <f t="shared" si="13"/>
        <v>0</v>
      </c>
    </row>
    <row r="78" spans="1:32" ht="41" customHeight="1">
      <c r="A78" s="324">
        <v>71</v>
      </c>
      <c r="B78" s="1118">
        <f>職員配置!B91</f>
        <v>0</v>
      </c>
      <c r="C78" s="1118">
        <f>職員配置!D91</f>
        <v>0</v>
      </c>
      <c r="D78" s="1066"/>
      <c r="E78" s="1066"/>
      <c r="F78" s="1066"/>
      <c r="G78" s="1066"/>
      <c r="H78" s="1066"/>
      <c r="I78" s="1066"/>
      <c r="J78" s="1112"/>
      <c r="K78" s="1112"/>
      <c r="L78" s="1112"/>
      <c r="M78" s="1112"/>
      <c r="N78" s="1112"/>
      <c r="O78" s="1113"/>
      <c r="P78" s="1066"/>
      <c r="Q78" s="1066"/>
      <c r="R78" s="1066"/>
      <c r="S78" s="1066"/>
      <c r="T78" s="1114">
        <f t="shared" si="9"/>
        <v>0</v>
      </c>
      <c r="U78" s="1115"/>
      <c r="V78" s="1115"/>
      <c r="W78" s="1115"/>
      <c r="X78" s="1115"/>
      <c r="Y78" s="1115"/>
      <c r="Z78" s="1115"/>
      <c r="AA78" s="1115"/>
      <c r="AB78" s="1115"/>
      <c r="AC78" s="1268">
        <f t="shared" si="10"/>
        <v>0</v>
      </c>
      <c r="AD78" s="1269">
        <f t="shared" si="11"/>
        <v>0</v>
      </c>
      <c r="AE78" s="1116">
        <f t="shared" si="12"/>
        <v>0</v>
      </c>
      <c r="AF78" s="1116">
        <f t="shared" si="13"/>
        <v>0</v>
      </c>
    </row>
    <row r="79" spans="1:32" ht="41" customHeight="1">
      <c r="A79" s="324">
        <v>72</v>
      </c>
      <c r="B79" s="1118">
        <f>職員配置!B92</f>
        <v>0</v>
      </c>
      <c r="C79" s="1118">
        <f>職員配置!D92</f>
        <v>0</v>
      </c>
      <c r="D79" s="1066"/>
      <c r="E79" s="1066"/>
      <c r="F79" s="1066"/>
      <c r="G79" s="1066"/>
      <c r="H79" s="1066"/>
      <c r="I79" s="1066"/>
      <c r="J79" s="1112"/>
      <c r="K79" s="1112"/>
      <c r="L79" s="1112"/>
      <c r="M79" s="1112"/>
      <c r="N79" s="1112"/>
      <c r="O79" s="1113"/>
      <c r="P79" s="1066"/>
      <c r="Q79" s="1066"/>
      <c r="R79" s="1066"/>
      <c r="S79" s="1066"/>
      <c r="T79" s="1114">
        <f t="shared" si="9"/>
        <v>0</v>
      </c>
      <c r="U79" s="1115"/>
      <c r="V79" s="1115"/>
      <c r="W79" s="1115"/>
      <c r="X79" s="1115"/>
      <c r="Y79" s="1115"/>
      <c r="Z79" s="1115"/>
      <c r="AA79" s="1115"/>
      <c r="AB79" s="1115"/>
      <c r="AC79" s="1268">
        <f t="shared" si="10"/>
        <v>0</v>
      </c>
      <c r="AD79" s="1269">
        <f t="shared" si="11"/>
        <v>0</v>
      </c>
      <c r="AE79" s="1116">
        <f t="shared" si="12"/>
        <v>0</v>
      </c>
      <c r="AF79" s="1116">
        <f t="shared" si="13"/>
        <v>0</v>
      </c>
    </row>
    <row r="80" spans="1:32" ht="41" customHeight="1">
      <c r="A80" s="324">
        <v>73</v>
      </c>
      <c r="B80" s="1118">
        <f>職員配置!B93</f>
        <v>0</v>
      </c>
      <c r="C80" s="1118">
        <f>職員配置!D93</f>
        <v>0</v>
      </c>
      <c r="D80" s="1066"/>
      <c r="E80" s="1066"/>
      <c r="F80" s="1066"/>
      <c r="G80" s="1066"/>
      <c r="H80" s="1066"/>
      <c r="I80" s="1066"/>
      <c r="J80" s="1112"/>
      <c r="K80" s="1112"/>
      <c r="L80" s="1112"/>
      <c r="M80" s="1112"/>
      <c r="N80" s="1112"/>
      <c r="O80" s="1113"/>
      <c r="P80" s="1066"/>
      <c r="Q80" s="1066"/>
      <c r="R80" s="1066"/>
      <c r="S80" s="1066"/>
      <c r="T80" s="1114">
        <f t="shared" si="9"/>
        <v>0</v>
      </c>
      <c r="U80" s="1115"/>
      <c r="V80" s="1115"/>
      <c r="W80" s="1115"/>
      <c r="X80" s="1115"/>
      <c r="Y80" s="1115"/>
      <c r="Z80" s="1115"/>
      <c r="AA80" s="1115"/>
      <c r="AB80" s="1115"/>
      <c r="AC80" s="1268">
        <f t="shared" si="10"/>
        <v>0</v>
      </c>
      <c r="AD80" s="1269">
        <f t="shared" si="11"/>
        <v>0</v>
      </c>
      <c r="AE80" s="1116">
        <f t="shared" si="12"/>
        <v>0</v>
      </c>
      <c r="AF80" s="1116">
        <f t="shared" si="13"/>
        <v>0</v>
      </c>
    </row>
    <row r="81" spans="1:32" ht="41" customHeight="1">
      <c r="A81" s="324">
        <v>74</v>
      </c>
      <c r="B81" s="1118">
        <f>職員配置!B94</f>
        <v>0</v>
      </c>
      <c r="C81" s="1118">
        <f>職員配置!D94</f>
        <v>0</v>
      </c>
      <c r="D81" s="1066"/>
      <c r="E81" s="1066"/>
      <c r="F81" s="1066"/>
      <c r="G81" s="1066"/>
      <c r="H81" s="1066"/>
      <c r="I81" s="1066"/>
      <c r="J81" s="1112"/>
      <c r="K81" s="1112"/>
      <c r="L81" s="1112"/>
      <c r="M81" s="1112"/>
      <c r="N81" s="1112"/>
      <c r="O81" s="1113"/>
      <c r="P81" s="1066"/>
      <c r="Q81" s="1066"/>
      <c r="R81" s="1066"/>
      <c r="S81" s="1066"/>
      <c r="T81" s="1114">
        <f t="shared" si="9"/>
        <v>0</v>
      </c>
      <c r="U81" s="1115"/>
      <c r="V81" s="1115"/>
      <c r="W81" s="1115"/>
      <c r="X81" s="1115"/>
      <c r="Y81" s="1115"/>
      <c r="Z81" s="1115"/>
      <c r="AA81" s="1115"/>
      <c r="AB81" s="1115"/>
      <c r="AC81" s="1268">
        <f t="shared" si="10"/>
        <v>0</v>
      </c>
      <c r="AD81" s="1269">
        <f t="shared" si="11"/>
        <v>0</v>
      </c>
      <c r="AE81" s="1116">
        <f t="shared" si="12"/>
        <v>0</v>
      </c>
      <c r="AF81" s="1116">
        <f t="shared" si="13"/>
        <v>0</v>
      </c>
    </row>
    <row r="82" spans="1:32" ht="41" customHeight="1">
      <c r="A82" s="324">
        <v>75</v>
      </c>
      <c r="B82" s="1118">
        <f>職員配置!B95</f>
        <v>0</v>
      </c>
      <c r="C82" s="1118">
        <f>職員配置!D95</f>
        <v>0</v>
      </c>
      <c r="D82" s="1066"/>
      <c r="E82" s="1066"/>
      <c r="F82" s="1066"/>
      <c r="G82" s="1066"/>
      <c r="H82" s="1066"/>
      <c r="I82" s="1066"/>
      <c r="J82" s="1112"/>
      <c r="K82" s="1112"/>
      <c r="L82" s="1112"/>
      <c r="M82" s="1112"/>
      <c r="N82" s="1112"/>
      <c r="O82" s="1113"/>
      <c r="P82" s="1066"/>
      <c r="Q82" s="1066"/>
      <c r="R82" s="1066"/>
      <c r="S82" s="1066"/>
      <c r="T82" s="1114">
        <f t="shared" si="9"/>
        <v>0</v>
      </c>
      <c r="U82" s="1115"/>
      <c r="V82" s="1115"/>
      <c r="W82" s="1115"/>
      <c r="X82" s="1115"/>
      <c r="Y82" s="1115"/>
      <c r="Z82" s="1115"/>
      <c r="AA82" s="1115"/>
      <c r="AB82" s="1115"/>
      <c r="AC82" s="1268">
        <f t="shared" si="10"/>
        <v>0</v>
      </c>
      <c r="AD82" s="1269">
        <f t="shared" si="11"/>
        <v>0</v>
      </c>
      <c r="AE82" s="1116">
        <f t="shared" si="12"/>
        <v>0</v>
      </c>
      <c r="AF82" s="1116">
        <f t="shared" si="13"/>
        <v>0</v>
      </c>
    </row>
    <row r="83" spans="1:32" ht="41" customHeight="1">
      <c r="A83" s="324">
        <v>76</v>
      </c>
      <c r="B83" s="1118">
        <f>職員配置!B96</f>
        <v>0</v>
      </c>
      <c r="C83" s="1118">
        <f>職員配置!D96</f>
        <v>0</v>
      </c>
      <c r="D83" s="1066"/>
      <c r="E83" s="1066"/>
      <c r="F83" s="1066"/>
      <c r="G83" s="1066"/>
      <c r="H83" s="1066"/>
      <c r="I83" s="1066"/>
      <c r="J83" s="1112"/>
      <c r="K83" s="1112"/>
      <c r="L83" s="1112"/>
      <c r="M83" s="1112"/>
      <c r="N83" s="1112"/>
      <c r="O83" s="1113"/>
      <c r="P83" s="1066"/>
      <c r="Q83" s="1066"/>
      <c r="R83" s="1066"/>
      <c r="S83" s="1066"/>
      <c r="T83" s="1114">
        <f t="shared" si="9"/>
        <v>0</v>
      </c>
      <c r="U83" s="1115"/>
      <c r="V83" s="1115"/>
      <c r="W83" s="1115"/>
      <c r="X83" s="1115"/>
      <c r="Y83" s="1115"/>
      <c r="Z83" s="1115"/>
      <c r="AA83" s="1115"/>
      <c r="AB83" s="1115"/>
      <c r="AC83" s="1268">
        <f t="shared" si="10"/>
        <v>0</v>
      </c>
      <c r="AD83" s="1269">
        <f t="shared" si="11"/>
        <v>0</v>
      </c>
      <c r="AE83" s="1116">
        <f t="shared" si="12"/>
        <v>0</v>
      </c>
      <c r="AF83" s="1116">
        <f t="shared" si="13"/>
        <v>0</v>
      </c>
    </row>
    <row r="84" spans="1:32" ht="41" customHeight="1">
      <c r="A84" s="324">
        <v>77</v>
      </c>
      <c r="B84" s="1118">
        <f>職員配置!B97</f>
        <v>0</v>
      </c>
      <c r="C84" s="1118">
        <f>職員配置!D97</f>
        <v>0</v>
      </c>
      <c r="D84" s="1066"/>
      <c r="E84" s="1066"/>
      <c r="F84" s="1066"/>
      <c r="G84" s="1066"/>
      <c r="H84" s="1066"/>
      <c r="I84" s="1066"/>
      <c r="J84" s="1112"/>
      <c r="K84" s="1112"/>
      <c r="L84" s="1112"/>
      <c r="M84" s="1112"/>
      <c r="N84" s="1112"/>
      <c r="O84" s="1113"/>
      <c r="P84" s="1066"/>
      <c r="Q84" s="1066"/>
      <c r="R84" s="1066"/>
      <c r="S84" s="1066"/>
      <c r="T84" s="1114">
        <f t="shared" si="9"/>
        <v>0</v>
      </c>
      <c r="U84" s="1115"/>
      <c r="V84" s="1115"/>
      <c r="W84" s="1115"/>
      <c r="X84" s="1115"/>
      <c r="Y84" s="1115"/>
      <c r="Z84" s="1115"/>
      <c r="AA84" s="1115"/>
      <c r="AB84" s="1115"/>
      <c r="AC84" s="1268">
        <f t="shared" si="10"/>
        <v>0</v>
      </c>
      <c r="AD84" s="1269">
        <f t="shared" si="11"/>
        <v>0</v>
      </c>
      <c r="AE84" s="1116">
        <f t="shared" si="12"/>
        <v>0</v>
      </c>
      <c r="AF84" s="1116">
        <f t="shared" si="13"/>
        <v>0</v>
      </c>
    </row>
    <row r="85" spans="1:32" ht="41" customHeight="1">
      <c r="A85" s="324">
        <v>78</v>
      </c>
      <c r="B85" s="1118">
        <f>職員配置!B98</f>
        <v>0</v>
      </c>
      <c r="C85" s="1118">
        <f>職員配置!D98</f>
        <v>0</v>
      </c>
      <c r="D85" s="1066"/>
      <c r="E85" s="1066"/>
      <c r="F85" s="1066"/>
      <c r="G85" s="1066"/>
      <c r="H85" s="1066"/>
      <c r="I85" s="1066"/>
      <c r="J85" s="1112"/>
      <c r="K85" s="1112"/>
      <c r="L85" s="1112"/>
      <c r="M85" s="1112"/>
      <c r="N85" s="1112"/>
      <c r="O85" s="1113"/>
      <c r="P85" s="1066"/>
      <c r="Q85" s="1066"/>
      <c r="R85" s="1066"/>
      <c r="S85" s="1066"/>
      <c r="T85" s="1114">
        <f t="shared" si="9"/>
        <v>0</v>
      </c>
      <c r="U85" s="1115"/>
      <c r="V85" s="1115"/>
      <c r="W85" s="1115"/>
      <c r="X85" s="1115"/>
      <c r="Y85" s="1115"/>
      <c r="Z85" s="1115"/>
      <c r="AA85" s="1115"/>
      <c r="AB85" s="1115"/>
      <c r="AC85" s="1268">
        <f t="shared" si="10"/>
        <v>0</v>
      </c>
      <c r="AD85" s="1269">
        <f t="shared" si="11"/>
        <v>0</v>
      </c>
      <c r="AE85" s="1116">
        <f t="shared" si="12"/>
        <v>0</v>
      </c>
      <c r="AF85" s="1116">
        <f t="shared" si="13"/>
        <v>0</v>
      </c>
    </row>
    <row r="86" spans="1:32" ht="41" customHeight="1">
      <c r="A86" s="324">
        <v>79</v>
      </c>
      <c r="B86" s="1118">
        <f>職員配置!B99</f>
        <v>0</v>
      </c>
      <c r="C86" s="1118">
        <f>職員配置!D99</f>
        <v>0</v>
      </c>
      <c r="D86" s="1066"/>
      <c r="E86" s="1066"/>
      <c r="F86" s="1066"/>
      <c r="G86" s="1066"/>
      <c r="H86" s="1066"/>
      <c r="I86" s="1066"/>
      <c r="J86" s="1112"/>
      <c r="K86" s="1112"/>
      <c r="L86" s="1112"/>
      <c r="M86" s="1112"/>
      <c r="N86" s="1112"/>
      <c r="O86" s="1113"/>
      <c r="P86" s="1066"/>
      <c r="Q86" s="1066"/>
      <c r="R86" s="1066"/>
      <c r="S86" s="1066"/>
      <c r="T86" s="1114">
        <f t="shared" si="9"/>
        <v>0</v>
      </c>
      <c r="U86" s="1115"/>
      <c r="V86" s="1115"/>
      <c r="W86" s="1115"/>
      <c r="X86" s="1115"/>
      <c r="Y86" s="1115"/>
      <c r="Z86" s="1115"/>
      <c r="AA86" s="1115"/>
      <c r="AB86" s="1115"/>
      <c r="AC86" s="1268">
        <f t="shared" si="10"/>
        <v>0</v>
      </c>
      <c r="AD86" s="1269">
        <f t="shared" si="11"/>
        <v>0</v>
      </c>
      <c r="AE86" s="1116">
        <f t="shared" si="12"/>
        <v>0</v>
      </c>
      <c r="AF86" s="1116">
        <f t="shared" si="13"/>
        <v>0</v>
      </c>
    </row>
    <row r="87" spans="1:32" ht="41" customHeight="1">
      <c r="A87" s="324">
        <v>80</v>
      </c>
      <c r="B87" s="1118">
        <f>職員配置!B100</f>
        <v>0</v>
      </c>
      <c r="C87" s="1118">
        <f>職員配置!D100</f>
        <v>0</v>
      </c>
      <c r="D87" s="1066"/>
      <c r="E87" s="1066"/>
      <c r="F87" s="1066"/>
      <c r="G87" s="1066"/>
      <c r="H87" s="1066"/>
      <c r="I87" s="1066"/>
      <c r="J87" s="1112"/>
      <c r="K87" s="1112"/>
      <c r="L87" s="1112"/>
      <c r="M87" s="1112"/>
      <c r="N87" s="1112"/>
      <c r="O87" s="1113"/>
      <c r="P87" s="1066"/>
      <c r="Q87" s="1066"/>
      <c r="R87" s="1066"/>
      <c r="S87" s="1066"/>
      <c r="T87" s="1114">
        <f t="shared" si="9"/>
        <v>0</v>
      </c>
      <c r="U87" s="1115"/>
      <c r="V87" s="1115"/>
      <c r="W87" s="1115"/>
      <c r="X87" s="1115"/>
      <c r="Y87" s="1115"/>
      <c r="Z87" s="1115"/>
      <c r="AA87" s="1115"/>
      <c r="AB87" s="1115"/>
      <c r="AC87" s="1268">
        <f t="shared" si="10"/>
        <v>0</v>
      </c>
      <c r="AD87" s="1269">
        <f t="shared" si="11"/>
        <v>0</v>
      </c>
      <c r="AE87" s="1116">
        <f t="shared" si="12"/>
        <v>0</v>
      </c>
      <c r="AF87" s="1116">
        <f t="shared" si="13"/>
        <v>0</v>
      </c>
    </row>
    <row r="88" spans="1:32" ht="41" customHeight="1">
      <c r="A88" s="324">
        <v>81</v>
      </c>
      <c r="B88" s="1118">
        <f>職員配置!B101</f>
        <v>0</v>
      </c>
      <c r="C88" s="1118">
        <f>職員配置!D101</f>
        <v>0</v>
      </c>
      <c r="D88" s="1066"/>
      <c r="E88" s="1066"/>
      <c r="F88" s="1066"/>
      <c r="G88" s="1066"/>
      <c r="H88" s="1066"/>
      <c r="I88" s="1066"/>
      <c r="J88" s="1112"/>
      <c r="K88" s="1112"/>
      <c r="L88" s="1112"/>
      <c r="M88" s="1112"/>
      <c r="N88" s="1112"/>
      <c r="O88" s="1113"/>
      <c r="P88" s="1066"/>
      <c r="Q88" s="1066"/>
      <c r="R88" s="1066"/>
      <c r="S88" s="1066"/>
      <c r="T88" s="1114">
        <f t="shared" si="9"/>
        <v>0</v>
      </c>
      <c r="U88" s="1115"/>
      <c r="V88" s="1115"/>
      <c r="W88" s="1115"/>
      <c r="X88" s="1115"/>
      <c r="Y88" s="1115"/>
      <c r="Z88" s="1115"/>
      <c r="AA88" s="1115"/>
      <c r="AB88" s="1115"/>
      <c r="AC88" s="1268">
        <f t="shared" si="10"/>
        <v>0</v>
      </c>
      <c r="AD88" s="1269">
        <f t="shared" si="11"/>
        <v>0</v>
      </c>
      <c r="AE88" s="1116">
        <f t="shared" si="12"/>
        <v>0</v>
      </c>
      <c r="AF88" s="1116">
        <f t="shared" si="13"/>
        <v>0</v>
      </c>
    </row>
    <row r="89" spans="1:32" ht="41" customHeight="1">
      <c r="A89" s="324">
        <v>82</v>
      </c>
      <c r="B89" s="1118">
        <f>職員配置!B102</f>
        <v>0</v>
      </c>
      <c r="C89" s="1118">
        <f>職員配置!D102</f>
        <v>0</v>
      </c>
      <c r="D89" s="1066"/>
      <c r="E89" s="1066"/>
      <c r="F89" s="1066"/>
      <c r="G89" s="1066"/>
      <c r="H89" s="1066"/>
      <c r="I89" s="1066"/>
      <c r="J89" s="1112"/>
      <c r="K89" s="1112"/>
      <c r="L89" s="1112"/>
      <c r="M89" s="1112"/>
      <c r="N89" s="1112"/>
      <c r="O89" s="1113"/>
      <c r="P89" s="1066"/>
      <c r="Q89" s="1066"/>
      <c r="R89" s="1066"/>
      <c r="S89" s="1066"/>
      <c r="T89" s="1114">
        <f t="shared" si="9"/>
        <v>0</v>
      </c>
      <c r="U89" s="1115"/>
      <c r="V89" s="1115"/>
      <c r="W89" s="1115"/>
      <c r="X89" s="1115"/>
      <c r="Y89" s="1115"/>
      <c r="Z89" s="1115"/>
      <c r="AA89" s="1115"/>
      <c r="AB89" s="1115"/>
      <c r="AC89" s="1268">
        <f t="shared" si="10"/>
        <v>0</v>
      </c>
      <c r="AD89" s="1269">
        <f t="shared" si="11"/>
        <v>0</v>
      </c>
      <c r="AE89" s="1116">
        <f t="shared" si="12"/>
        <v>0</v>
      </c>
      <c r="AF89" s="1116">
        <f t="shared" si="13"/>
        <v>0</v>
      </c>
    </row>
    <row r="90" spans="1:32" ht="41" customHeight="1">
      <c r="A90" s="324">
        <v>83</v>
      </c>
      <c r="B90" s="1118">
        <f>職員配置!B103</f>
        <v>0</v>
      </c>
      <c r="C90" s="1118">
        <f>職員配置!D103</f>
        <v>0</v>
      </c>
      <c r="D90" s="1066"/>
      <c r="E90" s="1066"/>
      <c r="F90" s="1066"/>
      <c r="G90" s="1066"/>
      <c r="H90" s="1066"/>
      <c r="I90" s="1066"/>
      <c r="J90" s="1112"/>
      <c r="K90" s="1112"/>
      <c r="L90" s="1112"/>
      <c r="M90" s="1112"/>
      <c r="N90" s="1112"/>
      <c r="O90" s="1113"/>
      <c r="P90" s="1066"/>
      <c r="Q90" s="1066"/>
      <c r="R90" s="1066"/>
      <c r="S90" s="1066"/>
      <c r="T90" s="1114">
        <f t="shared" si="9"/>
        <v>0</v>
      </c>
      <c r="U90" s="1115"/>
      <c r="V90" s="1115"/>
      <c r="W90" s="1115"/>
      <c r="X90" s="1115"/>
      <c r="Y90" s="1115"/>
      <c r="Z90" s="1115"/>
      <c r="AA90" s="1115"/>
      <c r="AB90" s="1115"/>
      <c r="AC90" s="1268">
        <f t="shared" si="10"/>
        <v>0</v>
      </c>
      <c r="AD90" s="1269">
        <f t="shared" si="11"/>
        <v>0</v>
      </c>
      <c r="AE90" s="1116">
        <f t="shared" si="12"/>
        <v>0</v>
      </c>
      <c r="AF90" s="1116">
        <f t="shared" si="13"/>
        <v>0</v>
      </c>
    </row>
    <row r="91" spans="1:32" ht="41" customHeight="1">
      <c r="A91" s="324">
        <v>84</v>
      </c>
      <c r="B91" s="1118">
        <f>職員配置!B104</f>
        <v>0</v>
      </c>
      <c r="C91" s="1118">
        <f>職員配置!D104</f>
        <v>0</v>
      </c>
      <c r="D91" s="1066"/>
      <c r="E91" s="1066"/>
      <c r="F91" s="1066"/>
      <c r="G91" s="1066"/>
      <c r="H91" s="1066"/>
      <c r="I91" s="1066"/>
      <c r="J91" s="1112"/>
      <c r="K91" s="1112"/>
      <c r="L91" s="1112"/>
      <c r="M91" s="1112"/>
      <c r="N91" s="1112"/>
      <c r="O91" s="1113"/>
      <c r="P91" s="1066"/>
      <c r="Q91" s="1066"/>
      <c r="R91" s="1066"/>
      <c r="S91" s="1066"/>
      <c r="T91" s="1114">
        <f t="shared" si="9"/>
        <v>0</v>
      </c>
      <c r="U91" s="1115"/>
      <c r="V91" s="1115"/>
      <c r="W91" s="1115"/>
      <c r="X91" s="1115"/>
      <c r="Y91" s="1115"/>
      <c r="Z91" s="1115"/>
      <c r="AA91" s="1115"/>
      <c r="AB91" s="1115"/>
      <c r="AC91" s="1268">
        <f t="shared" si="10"/>
        <v>0</v>
      </c>
      <c r="AD91" s="1269">
        <f t="shared" si="11"/>
        <v>0</v>
      </c>
      <c r="AE91" s="1116">
        <f t="shared" si="12"/>
        <v>0</v>
      </c>
      <c r="AF91" s="1116">
        <f t="shared" si="13"/>
        <v>0</v>
      </c>
    </row>
    <row r="92" spans="1:32" ht="41" customHeight="1">
      <c r="A92" s="324">
        <v>85</v>
      </c>
      <c r="B92" s="1118">
        <f>職員配置!B105</f>
        <v>0</v>
      </c>
      <c r="C92" s="1118">
        <f>職員配置!D105</f>
        <v>0</v>
      </c>
      <c r="D92" s="1066"/>
      <c r="E92" s="1066"/>
      <c r="F92" s="1066"/>
      <c r="G92" s="1066"/>
      <c r="H92" s="1066"/>
      <c r="I92" s="1066"/>
      <c r="J92" s="1112"/>
      <c r="K92" s="1112"/>
      <c r="L92" s="1112"/>
      <c r="M92" s="1112"/>
      <c r="N92" s="1112"/>
      <c r="O92" s="1113"/>
      <c r="P92" s="1066"/>
      <c r="Q92" s="1066"/>
      <c r="R92" s="1066"/>
      <c r="S92" s="1066"/>
      <c r="T92" s="1114">
        <f t="shared" si="9"/>
        <v>0</v>
      </c>
      <c r="U92" s="1115"/>
      <c r="V92" s="1115"/>
      <c r="W92" s="1115"/>
      <c r="X92" s="1115"/>
      <c r="Y92" s="1115"/>
      <c r="Z92" s="1115"/>
      <c r="AA92" s="1115"/>
      <c r="AB92" s="1115"/>
      <c r="AC92" s="1268">
        <f t="shared" si="10"/>
        <v>0</v>
      </c>
      <c r="AD92" s="1269">
        <f t="shared" si="11"/>
        <v>0</v>
      </c>
      <c r="AE92" s="1116">
        <f t="shared" si="12"/>
        <v>0</v>
      </c>
      <c r="AF92" s="1116">
        <f t="shared" si="13"/>
        <v>0</v>
      </c>
    </row>
    <row r="93" spans="1:32" ht="41" customHeight="1">
      <c r="A93" s="324">
        <v>86</v>
      </c>
      <c r="B93" s="1118">
        <f>職員配置!B106</f>
        <v>0</v>
      </c>
      <c r="C93" s="1118">
        <f>職員配置!D106</f>
        <v>0</v>
      </c>
      <c r="D93" s="1066"/>
      <c r="E93" s="1066"/>
      <c r="F93" s="1066"/>
      <c r="G93" s="1066"/>
      <c r="H93" s="1066"/>
      <c r="I93" s="1066"/>
      <c r="J93" s="1112"/>
      <c r="K93" s="1112"/>
      <c r="L93" s="1112"/>
      <c r="M93" s="1112"/>
      <c r="N93" s="1112"/>
      <c r="O93" s="1113"/>
      <c r="P93" s="1066"/>
      <c r="Q93" s="1066"/>
      <c r="R93" s="1066"/>
      <c r="S93" s="1066"/>
      <c r="T93" s="1114">
        <f t="shared" si="9"/>
        <v>0</v>
      </c>
      <c r="U93" s="1115"/>
      <c r="V93" s="1115"/>
      <c r="W93" s="1115"/>
      <c r="X93" s="1115"/>
      <c r="Y93" s="1115"/>
      <c r="Z93" s="1115"/>
      <c r="AA93" s="1115"/>
      <c r="AB93" s="1115"/>
      <c r="AC93" s="1268">
        <f t="shared" si="10"/>
        <v>0</v>
      </c>
      <c r="AD93" s="1269">
        <f t="shared" si="11"/>
        <v>0</v>
      </c>
      <c r="AE93" s="1116">
        <f t="shared" si="12"/>
        <v>0</v>
      </c>
      <c r="AF93" s="1116">
        <f t="shared" si="13"/>
        <v>0</v>
      </c>
    </row>
    <row r="94" spans="1:32" ht="41" customHeight="1">
      <c r="A94" s="324">
        <v>87</v>
      </c>
      <c r="B94" s="1118">
        <f>職員配置!B107</f>
        <v>0</v>
      </c>
      <c r="C94" s="1118">
        <f>職員配置!D107</f>
        <v>0</v>
      </c>
      <c r="D94" s="1066"/>
      <c r="E94" s="1066"/>
      <c r="F94" s="1066"/>
      <c r="G94" s="1066"/>
      <c r="H94" s="1066"/>
      <c r="I94" s="1066"/>
      <c r="J94" s="1112"/>
      <c r="K94" s="1112"/>
      <c r="L94" s="1112"/>
      <c r="M94" s="1112"/>
      <c r="N94" s="1112"/>
      <c r="O94" s="1113"/>
      <c r="P94" s="1066"/>
      <c r="Q94" s="1066"/>
      <c r="R94" s="1066"/>
      <c r="S94" s="1066"/>
      <c r="T94" s="1114">
        <f t="shared" si="9"/>
        <v>0</v>
      </c>
      <c r="U94" s="1115"/>
      <c r="V94" s="1115"/>
      <c r="W94" s="1115"/>
      <c r="X94" s="1115"/>
      <c r="Y94" s="1115"/>
      <c r="Z94" s="1115"/>
      <c r="AA94" s="1115"/>
      <c r="AB94" s="1115"/>
      <c r="AC94" s="1268">
        <f t="shared" si="10"/>
        <v>0</v>
      </c>
      <c r="AD94" s="1269">
        <f t="shared" si="11"/>
        <v>0</v>
      </c>
      <c r="AE94" s="1116">
        <f t="shared" si="12"/>
        <v>0</v>
      </c>
      <c r="AF94" s="1116">
        <f t="shared" si="13"/>
        <v>0</v>
      </c>
    </row>
    <row r="95" spans="1:32" ht="41" customHeight="1">
      <c r="A95" s="324">
        <v>88</v>
      </c>
      <c r="B95" s="1118">
        <f>職員配置!B108</f>
        <v>0</v>
      </c>
      <c r="C95" s="1118">
        <f>職員配置!D108</f>
        <v>0</v>
      </c>
      <c r="D95" s="1066"/>
      <c r="E95" s="1066"/>
      <c r="F95" s="1066"/>
      <c r="G95" s="1066"/>
      <c r="H95" s="1066"/>
      <c r="I95" s="1066"/>
      <c r="J95" s="1112"/>
      <c r="K95" s="1112"/>
      <c r="L95" s="1112"/>
      <c r="M95" s="1112"/>
      <c r="N95" s="1112"/>
      <c r="O95" s="1113"/>
      <c r="P95" s="1066"/>
      <c r="Q95" s="1066"/>
      <c r="R95" s="1066"/>
      <c r="S95" s="1066"/>
      <c r="T95" s="1114">
        <f t="shared" si="9"/>
        <v>0</v>
      </c>
      <c r="U95" s="1115"/>
      <c r="V95" s="1115"/>
      <c r="W95" s="1115"/>
      <c r="X95" s="1115"/>
      <c r="Y95" s="1115"/>
      <c r="Z95" s="1115"/>
      <c r="AA95" s="1115"/>
      <c r="AB95" s="1115"/>
      <c r="AC95" s="1268">
        <f t="shared" si="10"/>
        <v>0</v>
      </c>
      <c r="AD95" s="1269">
        <f t="shared" si="11"/>
        <v>0</v>
      </c>
      <c r="AE95" s="1116">
        <f t="shared" si="12"/>
        <v>0</v>
      </c>
      <c r="AF95" s="1116">
        <f t="shared" si="13"/>
        <v>0</v>
      </c>
    </row>
    <row r="96" spans="1:32" ht="41" customHeight="1">
      <c r="A96" s="324">
        <v>89</v>
      </c>
      <c r="B96" s="1118">
        <f>職員配置!B109</f>
        <v>0</v>
      </c>
      <c r="C96" s="1118">
        <f>職員配置!D109</f>
        <v>0</v>
      </c>
      <c r="D96" s="1066"/>
      <c r="E96" s="1066"/>
      <c r="F96" s="1066"/>
      <c r="G96" s="1066"/>
      <c r="H96" s="1066"/>
      <c r="I96" s="1066"/>
      <c r="J96" s="1112"/>
      <c r="K96" s="1112"/>
      <c r="L96" s="1112"/>
      <c r="M96" s="1112"/>
      <c r="N96" s="1112"/>
      <c r="O96" s="1113"/>
      <c r="P96" s="1066"/>
      <c r="Q96" s="1066"/>
      <c r="R96" s="1066"/>
      <c r="S96" s="1066"/>
      <c r="T96" s="1114">
        <f t="shared" si="9"/>
        <v>0</v>
      </c>
      <c r="U96" s="1115"/>
      <c r="V96" s="1115"/>
      <c r="W96" s="1115"/>
      <c r="X96" s="1115"/>
      <c r="Y96" s="1115"/>
      <c r="Z96" s="1115"/>
      <c r="AA96" s="1115"/>
      <c r="AB96" s="1115"/>
      <c r="AC96" s="1268">
        <f t="shared" si="10"/>
        <v>0</v>
      </c>
      <c r="AD96" s="1269">
        <f t="shared" si="11"/>
        <v>0</v>
      </c>
      <c r="AE96" s="1116">
        <f t="shared" si="12"/>
        <v>0</v>
      </c>
      <c r="AF96" s="1116">
        <f t="shared" si="13"/>
        <v>0</v>
      </c>
    </row>
    <row r="97" spans="1:32" ht="41" customHeight="1">
      <c r="A97" s="324">
        <v>90</v>
      </c>
      <c r="B97" s="1118">
        <f>職員配置!B110</f>
        <v>0</v>
      </c>
      <c r="C97" s="1118">
        <f>職員配置!D110</f>
        <v>0</v>
      </c>
      <c r="D97" s="1066"/>
      <c r="E97" s="1066"/>
      <c r="F97" s="1066"/>
      <c r="G97" s="1066"/>
      <c r="H97" s="1066"/>
      <c r="I97" s="1066"/>
      <c r="J97" s="1112"/>
      <c r="K97" s="1112"/>
      <c r="L97" s="1112"/>
      <c r="M97" s="1112"/>
      <c r="N97" s="1112"/>
      <c r="O97" s="1113"/>
      <c r="P97" s="1066"/>
      <c r="Q97" s="1066"/>
      <c r="R97" s="1066"/>
      <c r="S97" s="1066"/>
      <c r="T97" s="1114">
        <f t="shared" si="9"/>
        <v>0</v>
      </c>
      <c r="U97" s="1115"/>
      <c r="V97" s="1115"/>
      <c r="W97" s="1115"/>
      <c r="X97" s="1115"/>
      <c r="Y97" s="1115"/>
      <c r="Z97" s="1115"/>
      <c r="AA97" s="1115"/>
      <c r="AB97" s="1115"/>
      <c r="AC97" s="1268">
        <f t="shared" si="10"/>
        <v>0</v>
      </c>
      <c r="AD97" s="1269">
        <f t="shared" si="11"/>
        <v>0</v>
      </c>
      <c r="AE97" s="1116">
        <f t="shared" si="12"/>
        <v>0</v>
      </c>
      <c r="AF97" s="1116">
        <f t="shared" si="13"/>
        <v>0</v>
      </c>
    </row>
    <row r="98" spans="1:32" ht="41" customHeight="1">
      <c r="A98" s="324">
        <v>91</v>
      </c>
      <c r="B98" s="1118">
        <f>職員配置!B111</f>
        <v>0</v>
      </c>
      <c r="C98" s="1118">
        <f>職員配置!D111</f>
        <v>0</v>
      </c>
      <c r="D98" s="1066"/>
      <c r="E98" s="1066"/>
      <c r="F98" s="1066"/>
      <c r="G98" s="1066"/>
      <c r="H98" s="1066"/>
      <c r="I98" s="1066"/>
      <c r="J98" s="1112"/>
      <c r="K98" s="1112"/>
      <c r="L98" s="1112"/>
      <c r="M98" s="1112"/>
      <c r="N98" s="1112"/>
      <c r="O98" s="1113"/>
      <c r="P98" s="1066"/>
      <c r="Q98" s="1066"/>
      <c r="R98" s="1066"/>
      <c r="S98" s="1066"/>
      <c r="T98" s="1114">
        <f t="shared" si="3"/>
        <v>0</v>
      </c>
      <c r="U98" s="1115"/>
      <c r="V98" s="1115"/>
      <c r="W98" s="1115"/>
      <c r="X98" s="1115"/>
      <c r="Y98" s="1115"/>
      <c r="Z98" s="1115"/>
      <c r="AA98" s="1115"/>
      <c r="AB98" s="1115"/>
      <c r="AC98" s="1268">
        <f t="shared" si="10"/>
        <v>0</v>
      </c>
      <c r="AD98" s="1269">
        <f t="shared" si="11"/>
        <v>0</v>
      </c>
      <c r="AE98" s="1116">
        <f t="shared" si="12"/>
        <v>0</v>
      </c>
      <c r="AF98" s="1116">
        <f t="shared" si="13"/>
        <v>0</v>
      </c>
    </row>
    <row r="99" spans="1:32" ht="41" customHeight="1">
      <c r="A99" s="324">
        <v>92</v>
      </c>
      <c r="B99" s="1118">
        <f>職員配置!B112</f>
        <v>0</v>
      </c>
      <c r="C99" s="1118">
        <f>職員配置!D112</f>
        <v>0</v>
      </c>
      <c r="D99" s="1066"/>
      <c r="E99" s="1066"/>
      <c r="F99" s="1066"/>
      <c r="G99" s="1066"/>
      <c r="H99" s="1066"/>
      <c r="I99" s="1066"/>
      <c r="J99" s="1112"/>
      <c r="K99" s="1112"/>
      <c r="L99" s="1112"/>
      <c r="M99" s="1112"/>
      <c r="N99" s="1112"/>
      <c r="O99" s="1113"/>
      <c r="P99" s="1066"/>
      <c r="Q99" s="1066"/>
      <c r="R99" s="1066"/>
      <c r="S99" s="1066"/>
      <c r="T99" s="1114">
        <f t="shared" si="3"/>
        <v>0</v>
      </c>
      <c r="U99" s="1115"/>
      <c r="V99" s="1115"/>
      <c r="W99" s="1115"/>
      <c r="X99" s="1115"/>
      <c r="Y99" s="1115"/>
      <c r="Z99" s="1115"/>
      <c r="AA99" s="1115"/>
      <c r="AB99" s="1115"/>
      <c r="AC99" s="1268">
        <f t="shared" si="10"/>
        <v>0</v>
      </c>
      <c r="AD99" s="1269">
        <f t="shared" si="11"/>
        <v>0</v>
      </c>
      <c r="AE99" s="1116">
        <f t="shared" si="12"/>
        <v>0</v>
      </c>
      <c r="AF99" s="1116">
        <f t="shared" si="13"/>
        <v>0</v>
      </c>
    </row>
    <row r="100" spans="1:32" ht="41" customHeight="1">
      <c r="A100" s="324">
        <v>93</v>
      </c>
      <c r="B100" s="1118">
        <f>職員配置!B113</f>
        <v>0</v>
      </c>
      <c r="C100" s="1118">
        <f>職員配置!D113</f>
        <v>0</v>
      </c>
      <c r="D100" s="1066"/>
      <c r="E100" s="1066"/>
      <c r="F100" s="1066"/>
      <c r="G100" s="1066"/>
      <c r="H100" s="1066"/>
      <c r="I100" s="1066"/>
      <c r="J100" s="1112"/>
      <c r="K100" s="1112"/>
      <c r="L100" s="1112"/>
      <c r="M100" s="1112"/>
      <c r="N100" s="1112"/>
      <c r="O100" s="1113"/>
      <c r="P100" s="1066"/>
      <c r="Q100" s="1066"/>
      <c r="R100" s="1066"/>
      <c r="S100" s="1066"/>
      <c r="T100" s="1114">
        <f t="shared" si="3"/>
        <v>0</v>
      </c>
      <c r="U100" s="1115"/>
      <c r="V100" s="1115"/>
      <c r="W100" s="1115"/>
      <c r="X100" s="1115"/>
      <c r="Y100" s="1115"/>
      <c r="Z100" s="1115"/>
      <c r="AA100" s="1115"/>
      <c r="AB100" s="1115"/>
      <c r="AC100" s="1268">
        <f t="shared" si="10"/>
        <v>0</v>
      </c>
      <c r="AD100" s="1269">
        <f t="shared" si="11"/>
        <v>0</v>
      </c>
      <c r="AE100" s="1116">
        <f t="shared" si="12"/>
        <v>0</v>
      </c>
      <c r="AF100" s="1116">
        <f t="shared" si="13"/>
        <v>0</v>
      </c>
    </row>
    <row r="101" spans="1:32" ht="41" customHeight="1">
      <c r="A101" s="324">
        <v>94</v>
      </c>
      <c r="B101" s="1118">
        <f>職員配置!B114</f>
        <v>0</v>
      </c>
      <c r="C101" s="1118">
        <f>職員配置!D114</f>
        <v>0</v>
      </c>
      <c r="D101" s="1066"/>
      <c r="E101" s="1066"/>
      <c r="F101" s="1066"/>
      <c r="G101" s="1066"/>
      <c r="H101" s="1066"/>
      <c r="I101" s="1066"/>
      <c r="J101" s="1112"/>
      <c r="K101" s="1112"/>
      <c r="L101" s="1112"/>
      <c r="M101" s="1112"/>
      <c r="N101" s="1112"/>
      <c r="O101" s="1113"/>
      <c r="P101" s="1066"/>
      <c r="Q101" s="1066"/>
      <c r="R101" s="1066"/>
      <c r="S101" s="1066"/>
      <c r="T101" s="1114">
        <f t="shared" si="3"/>
        <v>0</v>
      </c>
      <c r="U101" s="1115"/>
      <c r="V101" s="1115"/>
      <c r="W101" s="1115"/>
      <c r="X101" s="1115"/>
      <c r="Y101" s="1115"/>
      <c r="Z101" s="1115"/>
      <c r="AA101" s="1115"/>
      <c r="AB101" s="1115"/>
      <c r="AC101" s="1268">
        <f t="shared" si="10"/>
        <v>0</v>
      </c>
      <c r="AD101" s="1269">
        <f t="shared" si="11"/>
        <v>0</v>
      </c>
      <c r="AE101" s="1116">
        <f t="shared" si="12"/>
        <v>0</v>
      </c>
      <c r="AF101" s="1116">
        <f t="shared" si="13"/>
        <v>0</v>
      </c>
    </row>
    <row r="102" spans="1:32" ht="41" customHeight="1">
      <c r="A102" s="324">
        <v>95</v>
      </c>
      <c r="B102" s="1118">
        <f>職員配置!B115</f>
        <v>0</v>
      </c>
      <c r="C102" s="1118">
        <f>職員配置!D115</f>
        <v>0</v>
      </c>
      <c r="D102" s="1066"/>
      <c r="E102" s="1066"/>
      <c r="F102" s="1066"/>
      <c r="G102" s="1066"/>
      <c r="H102" s="1066"/>
      <c r="I102" s="1066"/>
      <c r="J102" s="1112"/>
      <c r="K102" s="1112"/>
      <c r="L102" s="1112"/>
      <c r="M102" s="1112"/>
      <c r="N102" s="1112"/>
      <c r="O102" s="1113"/>
      <c r="P102" s="1066"/>
      <c r="Q102" s="1066"/>
      <c r="R102" s="1066"/>
      <c r="S102" s="1066"/>
      <c r="T102" s="1114">
        <f t="shared" si="3"/>
        <v>0</v>
      </c>
      <c r="U102" s="1115"/>
      <c r="V102" s="1115"/>
      <c r="W102" s="1115"/>
      <c r="X102" s="1115"/>
      <c r="Y102" s="1115"/>
      <c r="Z102" s="1115"/>
      <c r="AA102" s="1115"/>
      <c r="AB102" s="1115"/>
      <c r="AC102" s="1268">
        <f t="shared" si="10"/>
        <v>0</v>
      </c>
      <c r="AD102" s="1269">
        <f t="shared" si="11"/>
        <v>0</v>
      </c>
      <c r="AE102" s="1116">
        <f t="shared" si="12"/>
        <v>0</v>
      </c>
      <c r="AF102" s="1116">
        <f t="shared" si="13"/>
        <v>0</v>
      </c>
    </row>
    <row r="103" spans="1:32" ht="41" customHeight="1">
      <c r="A103" s="324">
        <v>96</v>
      </c>
      <c r="B103" s="1118">
        <f>職員配置!B116</f>
        <v>0</v>
      </c>
      <c r="C103" s="1118">
        <f>職員配置!D116</f>
        <v>0</v>
      </c>
      <c r="D103" s="1066"/>
      <c r="E103" s="1066"/>
      <c r="F103" s="1066"/>
      <c r="G103" s="1066"/>
      <c r="H103" s="1066"/>
      <c r="I103" s="1066"/>
      <c r="J103" s="1112"/>
      <c r="K103" s="1112"/>
      <c r="L103" s="1112"/>
      <c r="M103" s="1112"/>
      <c r="N103" s="1112"/>
      <c r="O103" s="1113"/>
      <c r="P103" s="1066"/>
      <c r="Q103" s="1066"/>
      <c r="R103" s="1066"/>
      <c r="S103" s="1066"/>
      <c r="T103" s="1114">
        <f t="shared" ref="T103:T127" si="14">SUM(D103:S103)</f>
        <v>0</v>
      </c>
      <c r="U103" s="1115"/>
      <c r="V103" s="1115"/>
      <c r="W103" s="1115"/>
      <c r="X103" s="1115"/>
      <c r="Y103" s="1115"/>
      <c r="Z103" s="1115"/>
      <c r="AA103" s="1115"/>
      <c r="AB103" s="1115"/>
      <c r="AC103" s="1268">
        <f t="shared" si="10"/>
        <v>0</v>
      </c>
      <c r="AD103" s="1269">
        <f t="shared" si="11"/>
        <v>0</v>
      </c>
      <c r="AE103" s="1116">
        <f t="shared" si="12"/>
        <v>0</v>
      </c>
      <c r="AF103" s="1116">
        <f t="shared" si="13"/>
        <v>0</v>
      </c>
    </row>
    <row r="104" spans="1:32" ht="41" customHeight="1">
      <c r="A104" s="324">
        <v>97</v>
      </c>
      <c r="B104" s="1118">
        <f>職員配置!B117</f>
        <v>0</v>
      </c>
      <c r="C104" s="1118">
        <f>職員配置!D117</f>
        <v>0</v>
      </c>
      <c r="D104" s="1066"/>
      <c r="E104" s="1066"/>
      <c r="F104" s="1066"/>
      <c r="G104" s="1066"/>
      <c r="H104" s="1066"/>
      <c r="I104" s="1066"/>
      <c r="J104" s="1112"/>
      <c r="K104" s="1112"/>
      <c r="L104" s="1112"/>
      <c r="M104" s="1112"/>
      <c r="N104" s="1112"/>
      <c r="O104" s="1113"/>
      <c r="P104" s="1066"/>
      <c r="Q104" s="1066"/>
      <c r="R104" s="1066"/>
      <c r="S104" s="1066"/>
      <c r="T104" s="1114">
        <f t="shared" si="14"/>
        <v>0</v>
      </c>
      <c r="U104" s="1115"/>
      <c r="V104" s="1115"/>
      <c r="W104" s="1115"/>
      <c r="X104" s="1115"/>
      <c r="Y104" s="1115"/>
      <c r="Z104" s="1115"/>
      <c r="AA104" s="1115"/>
      <c r="AB104" s="1115"/>
      <c r="AC104" s="1268">
        <f t="shared" si="10"/>
        <v>0</v>
      </c>
      <c r="AD104" s="1269">
        <f t="shared" si="11"/>
        <v>0</v>
      </c>
      <c r="AE104" s="1116">
        <f t="shared" si="12"/>
        <v>0</v>
      </c>
      <c r="AF104" s="1116">
        <f t="shared" si="13"/>
        <v>0</v>
      </c>
    </row>
    <row r="105" spans="1:32" ht="41" customHeight="1">
      <c r="A105" s="324">
        <v>98</v>
      </c>
      <c r="B105" s="1118">
        <f>職員配置!B118</f>
        <v>0</v>
      </c>
      <c r="C105" s="1118">
        <f>職員配置!D118</f>
        <v>0</v>
      </c>
      <c r="D105" s="1066"/>
      <c r="E105" s="1066"/>
      <c r="F105" s="1066"/>
      <c r="G105" s="1066"/>
      <c r="H105" s="1066"/>
      <c r="I105" s="1066"/>
      <c r="J105" s="1112"/>
      <c r="K105" s="1112"/>
      <c r="L105" s="1112"/>
      <c r="M105" s="1112"/>
      <c r="N105" s="1112"/>
      <c r="O105" s="1113"/>
      <c r="P105" s="1066"/>
      <c r="Q105" s="1066"/>
      <c r="R105" s="1066"/>
      <c r="S105" s="1066"/>
      <c r="T105" s="1114">
        <f t="shared" si="14"/>
        <v>0</v>
      </c>
      <c r="U105" s="1115"/>
      <c r="V105" s="1115"/>
      <c r="W105" s="1115"/>
      <c r="X105" s="1115"/>
      <c r="Y105" s="1115"/>
      <c r="Z105" s="1115"/>
      <c r="AA105" s="1115"/>
      <c r="AB105" s="1115"/>
      <c r="AC105" s="1268">
        <f t="shared" si="10"/>
        <v>0</v>
      </c>
      <c r="AD105" s="1269">
        <f t="shared" si="11"/>
        <v>0</v>
      </c>
      <c r="AE105" s="1116">
        <f t="shared" si="12"/>
        <v>0</v>
      </c>
      <c r="AF105" s="1116">
        <f t="shared" si="13"/>
        <v>0</v>
      </c>
    </row>
    <row r="106" spans="1:32" ht="41" customHeight="1">
      <c r="A106" s="324">
        <v>99</v>
      </c>
      <c r="B106" s="1118">
        <f>職員配置!B119</f>
        <v>0</v>
      </c>
      <c r="C106" s="1118">
        <f>職員配置!D119</f>
        <v>0</v>
      </c>
      <c r="D106" s="1066"/>
      <c r="E106" s="1066"/>
      <c r="F106" s="1066"/>
      <c r="G106" s="1066"/>
      <c r="H106" s="1066"/>
      <c r="I106" s="1066"/>
      <c r="J106" s="1112"/>
      <c r="K106" s="1112"/>
      <c r="L106" s="1112"/>
      <c r="M106" s="1112"/>
      <c r="N106" s="1112"/>
      <c r="O106" s="1113"/>
      <c r="P106" s="1066"/>
      <c r="Q106" s="1066"/>
      <c r="R106" s="1066"/>
      <c r="S106" s="1066"/>
      <c r="T106" s="1114">
        <f t="shared" si="14"/>
        <v>0</v>
      </c>
      <c r="U106" s="1115"/>
      <c r="V106" s="1115"/>
      <c r="W106" s="1115"/>
      <c r="X106" s="1115"/>
      <c r="Y106" s="1115"/>
      <c r="Z106" s="1115"/>
      <c r="AA106" s="1115"/>
      <c r="AB106" s="1115"/>
      <c r="AC106" s="1268">
        <f t="shared" si="10"/>
        <v>0</v>
      </c>
      <c r="AD106" s="1269">
        <f t="shared" si="11"/>
        <v>0</v>
      </c>
      <c r="AE106" s="1116">
        <f t="shared" si="12"/>
        <v>0</v>
      </c>
      <c r="AF106" s="1116">
        <f t="shared" si="13"/>
        <v>0</v>
      </c>
    </row>
    <row r="107" spans="1:32" ht="41" customHeight="1">
      <c r="A107" s="324">
        <v>100</v>
      </c>
      <c r="B107" s="1118">
        <f>職員配置!B120</f>
        <v>0</v>
      </c>
      <c r="C107" s="1118">
        <f>職員配置!D120</f>
        <v>0</v>
      </c>
      <c r="D107" s="1066"/>
      <c r="E107" s="1066"/>
      <c r="F107" s="1066"/>
      <c r="G107" s="1066"/>
      <c r="H107" s="1066"/>
      <c r="I107" s="1066"/>
      <c r="J107" s="1112"/>
      <c r="K107" s="1112"/>
      <c r="L107" s="1112"/>
      <c r="M107" s="1112"/>
      <c r="N107" s="1112"/>
      <c r="O107" s="1113"/>
      <c r="P107" s="1066"/>
      <c r="Q107" s="1066"/>
      <c r="R107" s="1066"/>
      <c r="S107" s="1066"/>
      <c r="T107" s="1114">
        <f t="shared" si="14"/>
        <v>0</v>
      </c>
      <c r="U107" s="1115"/>
      <c r="V107" s="1115"/>
      <c r="W107" s="1115"/>
      <c r="X107" s="1115"/>
      <c r="Y107" s="1115"/>
      <c r="Z107" s="1115"/>
      <c r="AA107" s="1115"/>
      <c r="AB107" s="1115"/>
      <c r="AC107" s="1268">
        <f t="shared" si="10"/>
        <v>0</v>
      </c>
      <c r="AD107" s="1269">
        <f t="shared" si="11"/>
        <v>0</v>
      </c>
      <c r="AE107" s="1116">
        <f t="shared" si="12"/>
        <v>0</v>
      </c>
      <c r="AF107" s="1116">
        <f t="shared" si="13"/>
        <v>0</v>
      </c>
    </row>
    <row r="108" spans="1:32" ht="41" customHeight="1">
      <c r="A108" s="324">
        <v>101</v>
      </c>
      <c r="B108" s="1118">
        <f>職員配置!B121</f>
        <v>0</v>
      </c>
      <c r="C108" s="1118">
        <f>職員配置!D121</f>
        <v>0</v>
      </c>
      <c r="D108" s="1066"/>
      <c r="E108" s="1066"/>
      <c r="F108" s="1066"/>
      <c r="G108" s="1066"/>
      <c r="H108" s="1066"/>
      <c r="I108" s="1066"/>
      <c r="J108" s="1112"/>
      <c r="K108" s="1112"/>
      <c r="L108" s="1112"/>
      <c r="M108" s="1112"/>
      <c r="N108" s="1112"/>
      <c r="O108" s="1113"/>
      <c r="P108" s="1066"/>
      <c r="Q108" s="1066"/>
      <c r="R108" s="1066"/>
      <c r="S108" s="1066"/>
      <c r="T108" s="1114">
        <f t="shared" si="14"/>
        <v>0</v>
      </c>
      <c r="U108" s="1115"/>
      <c r="V108" s="1115"/>
      <c r="W108" s="1115"/>
      <c r="X108" s="1115"/>
      <c r="Y108" s="1115"/>
      <c r="Z108" s="1115"/>
      <c r="AA108" s="1115"/>
      <c r="AB108" s="1115"/>
      <c r="AC108" s="1268">
        <f t="shared" si="10"/>
        <v>0</v>
      </c>
      <c r="AD108" s="1269">
        <f t="shared" si="11"/>
        <v>0</v>
      </c>
      <c r="AE108" s="1116">
        <f t="shared" si="12"/>
        <v>0</v>
      </c>
      <c r="AF108" s="1116">
        <f t="shared" si="13"/>
        <v>0</v>
      </c>
    </row>
    <row r="109" spans="1:32" ht="41" customHeight="1">
      <c r="A109" s="324">
        <v>102</v>
      </c>
      <c r="B109" s="1118">
        <f>職員配置!B122</f>
        <v>0</v>
      </c>
      <c r="C109" s="1118">
        <f>職員配置!D122</f>
        <v>0</v>
      </c>
      <c r="D109" s="1066"/>
      <c r="E109" s="1066"/>
      <c r="F109" s="1066"/>
      <c r="G109" s="1066"/>
      <c r="H109" s="1066"/>
      <c r="I109" s="1066"/>
      <c r="J109" s="1112"/>
      <c r="K109" s="1112"/>
      <c r="L109" s="1112"/>
      <c r="M109" s="1112"/>
      <c r="N109" s="1112"/>
      <c r="O109" s="1113"/>
      <c r="P109" s="1066"/>
      <c r="Q109" s="1066"/>
      <c r="R109" s="1066"/>
      <c r="S109" s="1066"/>
      <c r="T109" s="1114">
        <f t="shared" si="14"/>
        <v>0</v>
      </c>
      <c r="U109" s="1115"/>
      <c r="V109" s="1115"/>
      <c r="W109" s="1115"/>
      <c r="X109" s="1115"/>
      <c r="Y109" s="1115"/>
      <c r="Z109" s="1115"/>
      <c r="AA109" s="1115"/>
      <c r="AB109" s="1115"/>
      <c r="AC109" s="1268">
        <f t="shared" si="10"/>
        <v>0</v>
      </c>
      <c r="AD109" s="1269">
        <f t="shared" si="11"/>
        <v>0</v>
      </c>
      <c r="AE109" s="1116">
        <f t="shared" si="12"/>
        <v>0</v>
      </c>
      <c r="AF109" s="1116">
        <f t="shared" si="13"/>
        <v>0</v>
      </c>
    </row>
    <row r="110" spans="1:32" ht="41" customHeight="1">
      <c r="A110" s="324">
        <v>103</v>
      </c>
      <c r="B110" s="1118">
        <f>職員配置!B123</f>
        <v>0</v>
      </c>
      <c r="C110" s="1118">
        <f>職員配置!D123</f>
        <v>0</v>
      </c>
      <c r="D110" s="1066"/>
      <c r="E110" s="1066"/>
      <c r="F110" s="1066"/>
      <c r="G110" s="1066"/>
      <c r="H110" s="1066"/>
      <c r="I110" s="1066"/>
      <c r="J110" s="1112"/>
      <c r="K110" s="1112"/>
      <c r="L110" s="1112"/>
      <c r="M110" s="1112"/>
      <c r="N110" s="1112"/>
      <c r="O110" s="1113"/>
      <c r="P110" s="1066"/>
      <c r="Q110" s="1066"/>
      <c r="R110" s="1066"/>
      <c r="S110" s="1066"/>
      <c r="T110" s="1114">
        <f t="shared" si="14"/>
        <v>0</v>
      </c>
      <c r="U110" s="1115"/>
      <c r="V110" s="1115"/>
      <c r="W110" s="1115"/>
      <c r="X110" s="1115"/>
      <c r="Y110" s="1115"/>
      <c r="Z110" s="1115"/>
      <c r="AA110" s="1115"/>
      <c r="AB110" s="1115"/>
      <c r="AC110" s="1268">
        <f t="shared" si="10"/>
        <v>0</v>
      </c>
      <c r="AD110" s="1269">
        <f t="shared" si="11"/>
        <v>0</v>
      </c>
      <c r="AE110" s="1116">
        <f t="shared" si="12"/>
        <v>0</v>
      </c>
      <c r="AF110" s="1116">
        <f t="shared" si="13"/>
        <v>0</v>
      </c>
    </row>
    <row r="111" spans="1:32" ht="41" customHeight="1">
      <c r="A111" s="324">
        <v>104</v>
      </c>
      <c r="B111" s="1118">
        <f>職員配置!B124</f>
        <v>0</v>
      </c>
      <c r="C111" s="1118">
        <f>職員配置!D124</f>
        <v>0</v>
      </c>
      <c r="D111" s="1066"/>
      <c r="E111" s="1066"/>
      <c r="F111" s="1066"/>
      <c r="G111" s="1066"/>
      <c r="H111" s="1066"/>
      <c r="I111" s="1066"/>
      <c r="J111" s="1112"/>
      <c r="K111" s="1112"/>
      <c r="L111" s="1112"/>
      <c r="M111" s="1112"/>
      <c r="N111" s="1112"/>
      <c r="O111" s="1113"/>
      <c r="P111" s="1066"/>
      <c r="Q111" s="1066"/>
      <c r="R111" s="1066"/>
      <c r="S111" s="1066"/>
      <c r="T111" s="1114">
        <f t="shared" si="14"/>
        <v>0</v>
      </c>
      <c r="U111" s="1115"/>
      <c r="V111" s="1115"/>
      <c r="W111" s="1115"/>
      <c r="X111" s="1115"/>
      <c r="Y111" s="1115"/>
      <c r="Z111" s="1115"/>
      <c r="AA111" s="1115"/>
      <c r="AB111" s="1115"/>
      <c r="AC111" s="1268">
        <f t="shared" si="10"/>
        <v>0</v>
      </c>
      <c r="AD111" s="1269">
        <f t="shared" si="11"/>
        <v>0</v>
      </c>
      <c r="AE111" s="1116">
        <f t="shared" si="12"/>
        <v>0</v>
      </c>
      <c r="AF111" s="1116">
        <f t="shared" si="13"/>
        <v>0</v>
      </c>
    </row>
    <row r="112" spans="1:32" ht="41" customHeight="1">
      <c r="A112" s="324">
        <v>105</v>
      </c>
      <c r="B112" s="1118">
        <f>職員配置!B125</f>
        <v>0</v>
      </c>
      <c r="C112" s="1118">
        <f>職員配置!D125</f>
        <v>0</v>
      </c>
      <c r="D112" s="1066"/>
      <c r="E112" s="1066"/>
      <c r="F112" s="1066"/>
      <c r="G112" s="1066"/>
      <c r="H112" s="1066"/>
      <c r="I112" s="1066"/>
      <c r="J112" s="1112"/>
      <c r="K112" s="1112"/>
      <c r="L112" s="1112"/>
      <c r="M112" s="1112"/>
      <c r="N112" s="1112"/>
      <c r="O112" s="1113"/>
      <c r="P112" s="1066"/>
      <c r="Q112" s="1066"/>
      <c r="R112" s="1066"/>
      <c r="S112" s="1066"/>
      <c r="T112" s="1114">
        <f t="shared" si="14"/>
        <v>0</v>
      </c>
      <c r="U112" s="1115"/>
      <c r="V112" s="1115"/>
      <c r="W112" s="1115"/>
      <c r="X112" s="1115"/>
      <c r="Y112" s="1115"/>
      <c r="Z112" s="1115"/>
      <c r="AA112" s="1115"/>
      <c r="AB112" s="1115"/>
      <c r="AC112" s="1268">
        <f t="shared" si="10"/>
        <v>0</v>
      </c>
      <c r="AD112" s="1269">
        <f t="shared" si="11"/>
        <v>0</v>
      </c>
      <c r="AE112" s="1116">
        <f t="shared" si="12"/>
        <v>0</v>
      </c>
      <c r="AF112" s="1116">
        <f t="shared" si="13"/>
        <v>0</v>
      </c>
    </row>
    <row r="113" spans="1:32" ht="41" customHeight="1">
      <c r="A113" s="324">
        <v>106</v>
      </c>
      <c r="B113" s="1118">
        <f>職員配置!B126</f>
        <v>0</v>
      </c>
      <c r="C113" s="1118">
        <f>職員配置!D126</f>
        <v>0</v>
      </c>
      <c r="D113" s="1066"/>
      <c r="E113" s="1066"/>
      <c r="F113" s="1066"/>
      <c r="G113" s="1066"/>
      <c r="H113" s="1066"/>
      <c r="I113" s="1066"/>
      <c r="J113" s="1112"/>
      <c r="K113" s="1112"/>
      <c r="L113" s="1112"/>
      <c r="M113" s="1112"/>
      <c r="N113" s="1112"/>
      <c r="O113" s="1113"/>
      <c r="P113" s="1066"/>
      <c r="Q113" s="1066"/>
      <c r="R113" s="1066"/>
      <c r="S113" s="1066"/>
      <c r="T113" s="1114">
        <f t="shared" si="14"/>
        <v>0</v>
      </c>
      <c r="U113" s="1115"/>
      <c r="V113" s="1115"/>
      <c r="W113" s="1115"/>
      <c r="X113" s="1115"/>
      <c r="Y113" s="1115"/>
      <c r="Z113" s="1115"/>
      <c r="AA113" s="1115"/>
      <c r="AB113" s="1115"/>
      <c r="AC113" s="1268">
        <f t="shared" si="10"/>
        <v>0</v>
      </c>
      <c r="AD113" s="1269">
        <f t="shared" si="11"/>
        <v>0</v>
      </c>
      <c r="AE113" s="1116">
        <f t="shared" si="12"/>
        <v>0</v>
      </c>
      <c r="AF113" s="1116">
        <f t="shared" si="13"/>
        <v>0</v>
      </c>
    </row>
    <row r="114" spans="1:32" ht="41" customHeight="1">
      <c r="A114" s="324">
        <v>107</v>
      </c>
      <c r="B114" s="1118">
        <f>職員配置!B127</f>
        <v>0</v>
      </c>
      <c r="C114" s="1118">
        <f>職員配置!D127</f>
        <v>0</v>
      </c>
      <c r="D114" s="1066"/>
      <c r="E114" s="1066"/>
      <c r="F114" s="1066"/>
      <c r="G114" s="1066"/>
      <c r="H114" s="1066"/>
      <c r="I114" s="1066"/>
      <c r="J114" s="1112"/>
      <c r="K114" s="1112"/>
      <c r="L114" s="1112"/>
      <c r="M114" s="1112"/>
      <c r="N114" s="1112"/>
      <c r="O114" s="1113"/>
      <c r="P114" s="1066"/>
      <c r="Q114" s="1066"/>
      <c r="R114" s="1066"/>
      <c r="S114" s="1066"/>
      <c r="T114" s="1114">
        <f t="shared" si="14"/>
        <v>0</v>
      </c>
      <c r="U114" s="1115"/>
      <c r="V114" s="1115"/>
      <c r="W114" s="1115"/>
      <c r="X114" s="1115"/>
      <c r="Y114" s="1115"/>
      <c r="Z114" s="1115"/>
      <c r="AA114" s="1115"/>
      <c r="AB114" s="1115"/>
      <c r="AC114" s="1268">
        <f t="shared" si="10"/>
        <v>0</v>
      </c>
      <c r="AD114" s="1269">
        <f t="shared" si="11"/>
        <v>0</v>
      </c>
      <c r="AE114" s="1116">
        <f t="shared" si="12"/>
        <v>0</v>
      </c>
      <c r="AF114" s="1116">
        <f t="shared" si="13"/>
        <v>0</v>
      </c>
    </row>
    <row r="115" spans="1:32" ht="41" customHeight="1">
      <c r="A115" s="324">
        <v>108</v>
      </c>
      <c r="B115" s="1118">
        <f>職員配置!B128</f>
        <v>0</v>
      </c>
      <c r="C115" s="1118">
        <f>職員配置!D128</f>
        <v>0</v>
      </c>
      <c r="D115" s="1066"/>
      <c r="E115" s="1066"/>
      <c r="F115" s="1066"/>
      <c r="G115" s="1066"/>
      <c r="H115" s="1066"/>
      <c r="I115" s="1066"/>
      <c r="J115" s="1112"/>
      <c r="K115" s="1112"/>
      <c r="L115" s="1112"/>
      <c r="M115" s="1112"/>
      <c r="N115" s="1112"/>
      <c r="O115" s="1113"/>
      <c r="P115" s="1066"/>
      <c r="Q115" s="1066"/>
      <c r="R115" s="1066"/>
      <c r="S115" s="1066"/>
      <c r="T115" s="1114">
        <f t="shared" si="14"/>
        <v>0</v>
      </c>
      <c r="U115" s="1115"/>
      <c r="V115" s="1115"/>
      <c r="W115" s="1115"/>
      <c r="X115" s="1115"/>
      <c r="Y115" s="1115"/>
      <c r="Z115" s="1115"/>
      <c r="AA115" s="1115"/>
      <c r="AB115" s="1115"/>
      <c r="AC115" s="1268">
        <f t="shared" si="10"/>
        <v>0</v>
      </c>
      <c r="AD115" s="1269">
        <f t="shared" si="11"/>
        <v>0</v>
      </c>
      <c r="AE115" s="1116">
        <f t="shared" si="12"/>
        <v>0</v>
      </c>
      <c r="AF115" s="1116">
        <f t="shared" si="13"/>
        <v>0</v>
      </c>
    </row>
    <row r="116" spans="1:32" ht="41" customHeight="1">
      <c r="A116" s="324">
        <v>109</v>
      </c>
      <c r="B116" s="1118">
        <f>職員配置!B129</f>
        <v>0</v>
      </c>
      <c r="C116" s="1118">
        <f>職員配置!D129</f>
        <v>0</v>
      </c>
      <c r="D116" s="1066"/>
      <c r="E116" s="1066"/>
      <c r="F116" s="1066"/>
      <c r="G116" s="1066"/>
      <c r="H116" s="1066"/>
      <c r="I116" s="1066"/>
      <c r="J116" s="1112"/>
      <c r="K116" s="1112"/>
      <c r="L116" s="1112"/>
      <c r="M116" s="1112"/>
      <c r="N116" s="1112"/>
      <c r="O116" s="1113"/>
      <c r="P116" s="1066"/>
      <c r="Q116" s="1066"/>
      <c r="R116" s="1066"/>
      <c r="S116" s="1066"/>
      <c r="T116" s="1114">
        <f t="shared" si="14"/>
        <v>0</v>
      </c>
      <c r="U116" s="1115"/>
      <c r="V116" s="1115"/>
      <c r="W116" s="1115"/>
      <c r="X116" s="1115"/>
      <c r="Y116" s="1115"/>
      <c r="Z116" s="1115"/>
      <c r="AA116" s="1115"/>
      <c r="AB116" s="1115"/>
      <c r="AC116" s="1268">
        <f t="shared" si="10"/>
        <v>0</v>
      </c>
      <c r="AD116" s="1269">
        <f t="shared" si="11"/>
        <v>0</v>
      </c>
      <c r="AE116" s="1116">
        <f t="shared" si="12"/>
        <v>0</v>
      </c>
      <c r="AF116" s="1116">
        <f t="shared" si="13"/>
        <v>0</v>
      </c>
    </row>
    <row r="117" spans="1:32" ht="41" customHeight="1">
      <c r="A117" s="324">
        <v>110</v>
      </c>
      <c r="B117" s="1118">
        <f>職員配置!B130</f>
        <v>0</v>
      </c>
      <c r="C117" s="1118">
        <f>職員配置!D130</f>
        <v>0</v>
      </c>
      <c r="D117" s="1066"/>
      <c r="E117" s="1066"/>
      <c r="F117" s="1066"/>
      <c r="G117" s="1066"/>
      <c r="H117" s="1066"/>
      <c r="I117" s="1066"/>
      <c r="J117" s="1112"/>
      <c r="K117" s="1112"/>
      <c r="L117" s="1112"/>
      <c r="M117" s="1112"/>
      <c r="N117" s="1112"/>
      <c r="O117" s="1113"/>
      <c r="P117" s="1066"/>
      <c r="Q117" s="1066"/>
      <c r="R117" s="1066"/>
      <c r="S117" s="1066"/>
      <c r="T117" s="1114">
        <f t="shared" si="14"/>
        <v>0</v>
      </c>
      <c r="U117" s="1115"/>
      <c r="V117" s="1115"/>
      <c r="W117" s="1115"/>
      <c r="X117" s="1115"/>
      <c r="Y117" s="1115"/>
      <c r="Z117" s="1115"/>
      <c r="AA117" s="1115"/>
      <c r="AB117" s="1115"/>
      <c r="AC117" s="1268">
        <f t="shared" si="10"/>
        <v>0</v>
      </c>
      <c r="AD117" s="1269">
        <f t="shared" si="11"/>
        <v>0</v>
      </c>
      <c r="AE117" s="1116">
        <f t="shared" si="12"/>
        <v>0</v>
      </c>
      <c r="AF117" s="1116">
        <f t="shared" si="13"/>
        <v>0</v>
      </c>
    </row>
    <row r="118" spans="1:32" ht="41" customHeight="1">
      <c r="A118" s="324">
        <v>111</v>
      </c>
      <c r="B118" s="1118">
        <f>職員配置!B131</f>
        <v>0</v>
      </c>
      <c r="C118" s="1118">
        <f>職員配置!D131</f>
        <v>0</v>
      </c>
      <c r="D118" s="1066"/>
      <c r="E118" s="1066"/>
      <c r="F118" s="1066"/>
      <c r="G118" s="1066"/>
      <c r="H118" s="1066"/>
      <c r="I118" s="1066"/>
      <c r="J118" s="1112"/>
      <c r="K118" s="1112"/>
      <c r="L118" s="1112"/>
      <c r="M118" s="1112"/>
      <c r="N118" s="1112"/>
      <c r="O118" s="1113"/>
      <c r="P118" s="1066"/>
      <c r="Q118" s="1066"/>
      <c r="R118" s="1066"/>
      <c r="S118" s="1066"/>
      <c r="T118" s="1114">
        <f t="shared" si="14"/>
        <v>0</v>
      </c>
      <c r="U118" s="1115"/>
      <c r="V118" s="1115"/>
      <c r="W118" s="1115"/>
      <c r="X118" s="1115"/>
      <c r="Y118" s="1115"/>
      <c r="Z118" s="1115"/>
      <c r="AA118" s="1115"/>
      <c r="AB118" s="1115"/>
      <c r="AC118" s="1268">
        <f t="shared" si="10"/>
        <v>0</v>
      </c>
      <c r="AD118" s="1269">
        <f t="shared" si="11"/>
        <v>0</v>
      </c>
      <c r="AE118" s="1116">
        <f t="shared" si="12"/>
        <v>0</v>
      </c>
      <c r="AF118" s="1116">
        <f t="shared" si="13"/>
        <v>0</v>
      </c>
    </row>
    <row r="119" spans="1:32" ht="41" customHeight="1">
      <c r="A119" s="324">
        <v>112</v>
      </c>
      <c r="B119" s="1118">
        <f>職員配置!B132</f>
        <v>0</v>
      </c>
      <c r="C119" s="1118">
        <f>職員配置!D132</f>
        <v>0</v>
      </c>
      <c r="D119" s="1066"/>
      <c r="E119" s="1066"/>
      <c r="F119" s="1066"/>
      <c r="G119" s="1066"/>
      <c r="H119" s="1066"/>
      <c r="I119" s="1066"/>
      <c r="J119" s="1112"/>
      <c r="K119" s="1112"/>
      <c r="L119" s="1112"/>
      <c r="M119" s="1112"/>
      <c r="N119" s="1112"/>
      <c r="O119" s="1113"/>
      <c r="P119" s="1066"/>
      <c r="Q119" s="1066"/>
      <c r="R119" s="1066"/>
      <c r="S119" s="1066"/>
      <c r="T119" s="1114">
        <f t="shared" si="14"/>
        <v>0</v>
      </c>
      <c r="U119" s="1115"/>
      <c r="V119" s="1115"/>
      <c r="W119" s="1115"/>
      <c r="X119" s="1115"/>
      <c r="Y119" s="1115"/>
      <c r="Z119" s="1115"/>
      <c r="AA119" s="1115"/>
      <c r="AB119" s="1115"/>
      <c r="AC119" s="1268">
        <f t="shared" si="10"/>
        <v>0</v>
      </c>
      <c r="AD119" s="1269">
        <f t="shared" si="11"/>
        <v>0</v>
      </c>
      <c r="AE119" s="1116">
        <f t="shared" si="12"/>
        <v>0</v>
      </c>
      <c r="AF119" s="1116">
        <f t="shared" si="13"/>
        <v>0</v>
      </c>
    </row>
    <row r="120" spans="1:32" ht="41" customHeight="1">
      <c r="A120" s="324">
        <v>113</v>
      </c>
      <c r="B120" s="1118">
        <f>職員配置!B133</f>
        <v>0</v>
      </c>
      <c r="C120" s="1118">
        <f>職員配置!D133</f>
        <v>0</v>
      </c>
      <c r="D120" s="1066"/>
      <c r="E120" s="1066"/>
      <c r="F120" s="1066"/>
      <c r="G120" s="1066"/>
      <c r="H120" s="1066"/>
      <c r="I120" s="1066"/>
      <c r="J120" s="1112"/>
      <c r="K120" s="1112"/>
      <c r="L120" s="1112"/>
      <c r="M120" s="1112"/>
      <c r="N120" s="1112"/>
      <c r="O120" s="1113"/>
      <c r="P120" s="1066"/>
      <c r="Q120" s="1066"/>
      <c r="R120" s="1066"/>
      <c r="S120" s="1066"/>
      <c r="T120" s="1114">
        <f t="shared" si="14"/>
        <v>0</v>
      </c>
      <c r="U120" s="1115"/>
      <c r="V120" s="1115"/>
      <c r="W120" s="1115"/>
      <c r="X120" s="1115"/>
      <c r="Y120" s="1115"/>
      <c r="Z120" s="1115"/>
      <c r="AA120" s="1115"/>
      <c r="AB120" s="1115"/>
      <c r="AC120" s="1268">
        <f t="shared" si="10"/>
        <v>0</v>
      </c>
      <c r="AD120" s="1269">
        <f t="shared" si="11"/>
        <v>0</v>
      </c>
      <c r="AE120" s="1116">
        <f t="shared" si="12"/>
        <v>0</v>
      </c>
      <c r="AF120" s="1116">
        <f t="shared" si="13"/>
        <v>0</v>
      </c>
    </row>
    <row r="121" spans="1:32" ht="41" customHeight="1">
      <c r="A121" s="324">
        <v>114</v>
      </c>
      <c r="B121" s="1118">
        <f>職員配置!B134</f>
        <v>0</v>
      </c>
      <c r="C121" s="1118">
        <f>職員配置!D134</f>
        <v>0</v>
      </c>
      <c r="D121" s="1066"/>
      <c r="E121" s="1066"/>
      <c r="F121" s="1066"/>
      <c r="G121" s="1066"/>
      <c r="H121" s="1066"/>
      <c r="I121" s="1066"/>
      <c r="J121" s="1112"/>
      <c r="K121" s="1112"/>
      <c r="L121" s="1112"/>
      <c r="M121" s="1112"/>
      <c r="N121" s="1112"/>
      <c r="O121" s="1113"/>
      <c r="P121" s="1066"/>
      <c r="Q121" s="1066"/>
      <c r="R121" s="1066"/>
      <c r="S121" s="1066"/>
      <c r="T121" s="1114">
        <f t="shared" si="14"/>
        <v>0</v>
      </c>
      <c r="U121" s="1115"/>
      <c r="V121" s="1115"/>
      <c r="W121" s="1115"/>
      <c r="X121" s="1115"/>
      <c r="Y121" s="1115"/>
      <c r="Z121" s="1115"/>
      <c r="AA121" s="1115"/>
      <c r="AB121" s="1115"/>
      <c r="AC121" s="1268">
        <f t="shared" si="10"/>
        <v>0</v>
      </c>
      <c r="AD121" s="1269">
        <f t="shared" si="11"/>
        <v>0</v>
      </c>
      <c r="AE121" s="1116">
        <f t="shared" si="12"/>
        <v>0</v>
      </c>
      <c r="AF121" s="1116">
        <f t="shared" si="13"/>
        <v>0</v>
      </c>
    </row>
    <row r="122" spans="1:32" ht="41" customHeight="1">
      <c r="A122" s="324">
        <v>115</v>
      </c>
      <c r="B122" s="1118">
        <f>職員配置!B135</f>
        <v>0</v>
      </c>
      <c r="C122" s="1118">
        <f>職員配置!D135</f>
        <v>0</v>
      </c>
      <c r="D122" s="1066"/>
      <c r="E122" s="1066"/>
      <c r="F122" s="1066"/>
      <c r="G122" s="1066"/>
      <c r="H122" s="1066"/>
      <c r="I122" s="1066"/>
      <c r="J122" s="1112"/>
      <c r="K122" s="1112"/>
      <c r="L122" s="1112"/>
      <c r="M122" s="1112"/>
      <c r="N122" s="1112"/>
      <c r="O122" s="1113"/>
      <c r="P122" s="1066"/>
      <c r="Q122" s="1066"/>
      <c r="R122" s="1066"/>
      <c r="S122" s="1066"/>
      <c r="T122" s="1114">
        <f t="shared" si="14"/>
        <v>0</v>
      </c>
      <c r="U122" s="1115"/>
      <c r="V122" s="1115"/>
      <c r="W122" s="1115"/>
      <c r="X122" s="1115"/>
      <c r="Y122" s="1115"/>
      <c r="Z122" s="1115"/>
      <c r="AA122" s="1115"/>
      <c r="AB122" s="1115"/>
      <c r="AC122" s="1268">
        <f t="shared" si="10"/>
        <v>0</v>
      </c>
      <c r="AD122" s="1269">
        <f t="shared" si="11"/>
        <v>0</v>
      </c>
      <c r="AE122" s="1116">
        <f t="shared" si="12"/>
        <v>0</v>
      </c>
      <c r="AF122" s="1116">
        <f t="shared" si="13"/>
        <v>0</v>
      </c>
    </row>
    <row r="123" spans="1:32" ht="41" customHeight="1">
      <c r="A123" s="324">
        <v>116</v>
      </c>
      <c r="B123" s="1118">
        <f>職員配置!B136</f>
        <v>0</v>
      </c>
      <c r="C123" s="1118">
        <f>職員配置!D136</f>
        <v>0</v>
      </c>
      <c r="D123" s="1066"/>
      <c r="E123" s="1066"/>
      <c r="F123" s="1066"/>
      <c r="G123" s="1066"/>
      <c r="H123" s="1066"/>
      <c r="I123" s="1066"/>
      <c r="J123" s="1112"/>
      <c r="K123" s="1112"/>
      <c r="L123" s="1112"/>
      <c r="M123" s="1112"/>
      <c r="N123" s="1112"/>
      <c r="O123" s="1113"/>
      <c r="P123" s="1066"/>
      <c r="Q123" s="1066"/>
      <c r="R123" s="1066"/>
      <c r="S123" s="1066"/>
      <c r="T123" s="1114">
        <f t="shared" si="14"/>
        <v>0</v>
      </c>
      <c r="U123" s="1115"/>
      <c r="V123" s="1115"/>
      <c r="W123" s="1115"/>
      <c r="X123" s="1115"/>
      <c r="Y123" s="1115"/>
      <c r="Z123" s="1115"/>
      <c r="AA123" s="1115"/>
      <c r="AB123" s="1115"/>
      <c r="AC123" s="1268">
        <f t="shared" si="10"/>
        <v>0</v>
      </c>
      <c r="AD123" s="1269">
        <f t="shared" si="11"/>
        <v>0</v>
      </c>
      <c r="AE123" s="1116">
        <f t="shared" si="12"/>
        <v>0</v>
      </c>
      <c r="AF123" s="1116">
        <f t="shared" si="13"/>
        <v>0</v>
      </c>
    </row>
    <row r="124" spans="1:32" ht="41" customHeight="1">
      <c r="A124" s="324">
        <v>117</v>
      </c>
      <c r="B124" s="1118">
        <f>職員配置!B137</f>
        <v>0</v>
      </c>
      <c r="C124" s="1118">
        <f>職員配置!D137</f>
        <v>0</v>
      </c>
      <c r="D124" s="1066"/>
      <c r="E124" s="1066"/>
      <c r="F124" s="1066"/>
      <c r="G124" s="1066"/>
      <c r="H124" s="1066"/>
      <c r="I124" s="1066"/>
      <c r="J124" s="1112"/>
      <c r="K124" s="1112"/>
      <c r="L124" s="1112"/>
      <c r="M124" s="1112"/>
      <c r="N124" s="1112"/>
      <c r="O124" s="1113"/>
      <c r="P124" s="1066"/>
      <c r="Q124" s="1066"/>
      <c r="R124" s="1066"/>
      <c r="S124" s="1066"/>
      <c r="T124" s="1114">
        <f t="shared" si="14"/>
        <v>0</v>
      </c>
      <c r="U124" s="1115"/>
      <c r="V124" s="1115"/>
      <c r="W124" s="1115"/>
      <c r="X124" s="1115"/>
      <c r="Y124" s="1115"/>
      <c r="Z124" s="1115"/>
      <c r="AA124" s="1115"/>
      <c r="AB124" s="1115"/>
      <c r="AC124" s="1268">
        <f t="shared" si="10"/>
        <v>0</v>
      </c>
      <c r="AD124" s="1269">
        <f t="shared" si="11"/>
        <v>0</v>
      </c>
      <c r="AE124" s="1116">
        <f t="shared" si="12"/>
        <v>0</v>
      </c>
      <c r="AF124" s="1116">
        <f t="shared" si="13"/>
        <v>0</v>
      </c>
    </row>
    <row r="125" spans="1:32" ht="41" customHeight="1">
      <c r="A125" s="324">
        <v>118</v>
      </c>
      <c r="B125" s="1118">
        <f>職員配置!B138</f>
        <v>0</v>
      </c>
      <c r="C125" s="1118">
        <f>職員配置!D138</f>
        <v>0</v>
      </c>
      <c r="D125" s="1066"/>
      <c r="E125" s="1066"/>
      <c r="F125" s="1066"/>
      <c r="G125" s="1066"/>
      <c r="H125" s="1066"/>
      <c r="I125" s="1066"/>
      <c r="J125" s="1112"/>
      <c r="K125" s="1112"/>
      <c r="L125" s="1112"/>
      <c r="M125" s="1112"/>
      <c r="N125" s="1112"/>
      <c r="O125" s="1113"/>
      <c r="P125" s="1066"/>
      <c r="Q125" s="1066"/>
      <c r="R125" s="1066"/>
      <c r="S125" s="1066"/>
      <c r="T125" s="1114">
        <f t="shared" si="14"/>
        <v>0</v>
      </c>
      <c r="U125" s="1115"/>
      <c r="V125" s="1115"/>
      <c r="W125" s="1115"/>
      <c r="X125" s="1115"/>
      <c r="Y125" s="1115"/>
      <c r="Z125" s="1115"/>
      <c r="AA125" s="1115"/>
      <c r="AB125" s="1115"/>
      <c r="AC125" s="1268">
        <f t="shared" si="10"/>
        <v>0</v>
      </c>
      <c r="AD125" s="1269">
        <f t="shared" si="11"/>
        <v>0</v>
      </c>
      <c r="AE125" s="1116">
        <f t="shared" si="12"/>
        <v>0</v>
      </c>
      <c r="AF125" s="1116">
        <f t="shared" si="13"/>
        <v>0</v>
      </c>
    </row>
    <row r="126" spans="1:32" ht="41" customHeight="1">
      <c r="A126" s="324">
        <v>119</v>
      </c>
      <c r="B126" s="1118">
        <f>職員配置!B139</f>
        <v>0</v>
      </c>
      <c r="C126" s="1118">
        <f>職員配置!D139</f>
        <v>0</v>
      </c>
      <c r="D126" s="1066"/>
      <c r="E126" s="1066"/>
      <c r="F126" s="1066"/>
      <c r="G126" s="1066"/>
      <c r="H126" s="1066"/>
      <c r="I126" s="1066"/>
      <c r="J126" s="1112"/>
      <c r="K126" s="1112"/>
      <c r="L126" s="1112"/>
      <c r="M126" s="1112"/>
      <c r="N126" s="1112"/>
      <c r="O126" s="1113"/>
      <c r="P126" s="1066"/>
      <c r="Q126" s="1066"/>
      <c r="R126" s="1066"/>
      <c r="S126" s="1066"/>
      <c r="T126" s="1114">
        <f t="shared" si="14"/>
        <v>0</v>
      </c>
      <c r="U126" s="1115"/>
      <c r="V126" s="1115"/>
      <c r="W126" s="1115"/>
      <c r="X126" s="1115"/>
      <c r="Y126" s="1115"/>
      <c r="Z126" s="1115"/>
      <c r="AA126" s="1115"/>
      <c r="AB126" s="1115"/>
      <c r="AC126" s="1268">
        <f t="shared" si="10"/>
        <v>0</v>
      </c>
      <c r="AD126" s="1269">
        <f t="shared" si="11"/>
        <v>0</v>
      </c>
      <c r="AE126" s="1116">
        <f t="shared" si="12"/>
        <v>0</v>
      </c>
      <c r="AF126" s="1116">
        <f t="shared" si="13"/>
        <v>0</v>
      </c>
    </row>
    <row r="127" spans="1:32" ht="41" customHeight="1">
      <c r="A127" s="324">
        <v>120</v>
      </c>
      <c r="B127" s="1118">
        <f>職員配置!B140</f>
        <v>0</v>
      </c>
      <c r="C127" s="1118">
        <f>職員配置!D140</f>
        <v>0</v>
      </c>
      <c r="D127" s="1066"/>
      <c r="E127" s="1066"/>
      <c r="F127" s="1066"/>
      <c r="G127" s="1066"/>
      <c r="H127" s="1066"/>
      <c r="I127" s="1066"/>
      <c r="J127" s="1112"/>
      <c r="K127" s="1112"/>
      <c r="L127" s="1112"/>
      <c r="M127" s="1112"/>
      <c r="N127" s="1112"/>
      <c r="O127" s="1113"/>
      <c r="P127" s="1066"/>
      <c r="Q127" s="1066"/>
      <c r="R127" s="1066"/>
      <c r="S127" s="1066"/>
      <c r="T127" s="1114">
        <f t="shared" si="14"/>
        <v>0</v>
      </c>
      <c r="U127" s="1115"/>
      <c r="V127" s="1115"/>
      <c r="W127" s="1115"/>
      <c r="X127" s="1115"/>
      <c r="Y127" s="1115"/>
      <c r="Z127" s="1115"/>
      <c r="AA127" s="1115"/>
      <c r="AB127" s="1115"/>
      <c r="AC127" s="1268">
        <f t="shared" si="10"/>
        <v>0</v>
      </c>
      <c r="AD127" s="1269">
        <f t="shared" si="11"/>
        <v>0</v>
      </c>
      <c r="AE127" s="1116">
        <f t="shared" si="12"/>
        <v>0</v>
      </c>
      <c r="AF127" s="1116">
        <f t="shared" si="13"/>
        <v>0</v>
      </c>
    </row>
  </sheetData>
  <sheetProtection password="BF98" sheet="1" objects="1" scenarios="1"/>
  <mergeCells count="12">
    <mergeCell ref="AE6:AF6"/>
    <mergeCell ref="AD6:AD7"/>
    <mergeCell ref="T6:T7"/>
    <mergeCell ref="U6:U7"/>
    <mergeCell ref="V6:AB6"/>
    <mergeCell ref="D2:N2"/>
    <mergeCell ref="G3:J3"/>
    <mergeCell ref="Q3:V3"/>
    <mergeCell ref="A6:A7"/>
    <mergeCell ref="B6:B7"/>
    <mergeCell ref="C6:C7"/>
    <mergeCell ref="D6:O6"/>
  </mergeCells>
  <phoneticPr fontId="4"/>
  <conditionalFormatting sqref="U5">
    <cfRule type="expression" dxfId="158" priority="2">
      <formula>$T$5/4&lt;$U$5</formula>
    </cfRule>
  </conditionalFormatting>
  <dataValidations count="1">
    <dataValidation allowBlank="1" showInputMessage="1" sqref="J88 J108 E72:I127 D72:D127 C8:C127 P72:S127"/>
  </dataValidations>
  <pageMargins left="0.70866141732283472" right="0.70866141732283472" top="0.74803149606299213" bottom="0.74803149606299213" header="0.31496062992125984" footer="0.31496062992125984"/>
  <pageSetup paperSize="9" scale="28" fitToHeight="0" orientation="landscape" r:id="rId1"/>
  <headerFooter>
    <oddHeader>&amp;R&amp;D　&amp;T</oddHeader>
  </headerFooter>
  <rowBreaks count="5" manualBreakCount="5">
    <brk id="27" max="28" man="1"/>
    <brk id="47" max="28" man="1"/>
    <brk id="67" max="28" man="1"/>
    <brk id="87" max="28" man="1"/>
    <brk id="107" max="28" man="1"/>
  </rowBreaks>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rgb="FFFFFF00"/>
  </sheetPr>
  <dimension ref="A1:W78"/>
  <sheetViews>
    <sheetView view="pageBreakPreview" topLeftCell="A67" zoomScale="85" zoomScaleNormal="100" zoomScaleSheetLayoutView="85" workbookViewId="0">
      <selection activeCell="D8" sqref="D8"/>
    </sheetView>
  </sheetViews>
  <sheetFormatPr defaultColWidth="8.90625" defaultRowHeight="24" customHeight="1"/>
  <cols>
    <col min="1" max="1" width="3.81640625" style="60" customWidth="1"/>
    <col min="2" max="2" width="17.1796875" style="56" customWidth="1"/>
    <col min="3" max="3" width="50.54296875" style="119" customWidth="1"/>
    <col min="4" max="4" width="51.453125" style="119" customWidth="1"/>
    <col min="5" max="16" width="10.453125" style="60" customWidth="1"/>
    <col min="17" max="17" width="10.6328125" style="118" customWidth="1"/>
    <col min="18" max="18" width="8.90625" style="59"/>
    <col min="19" max="16384" width="8.90625" style="60"/>
  </cols>
  <sheetData>
    <row r="1" spans="1:23" ht="24.65" customHeight="1">
      <c r="C1" s="57"/>
      <c r="D1" s="57"/>
      <c r="E1" s="58"/>
      <c r="F1" s="58"/>
      <c r="G1" s="58"/>
      <c r="H1" s="58"/>
      <c r="I1" s="58"/>
      <c r="J1" s="58"/>
      <c r="K1" s="58"/>
      <c r="L1" s="58"/>
      <c r="M1" s="58"/>
      <c r="N1" s="58"/>
      <c r="O1" s="58"/>
      <c r="P1" s="58"/>
      <c r="Q1" s="56"/>
    </row>
    <row r="2" spans="1:23" ht="85.75" customHeight="1">
      <c r="C2" s="1640" t="s">
        <v>1347</v>
      </c>
      <c r="D2" s="1641"/>
      <c r="E2" s="1641"/>
      <c r="F2" s="1641"/>
      <c r="G2" s="1641"/>
      <c r="H2" s="1641"/>
      <c r="I2" s="1641"/>
      <c r="J2" s="1641"/>
      <c r="K2" s="1641"/>
      <c r="L2" s="1641"/>
      <c r="M2" s="1641"/>
      <c r="N2" s="1641"/>
      <c r="O2" s="1641"/>
      <c r="P2" s="1641"/>
      <c r="Q2" s="56"/>
    </row>
    <row r="3" spans="1:23" ht="24" customHeight="1">
      <c r="B3" s="61"/>
      <c r="C3" s="58"/>
      <c r="D3" s="58"/>
      <c r="E3" s="58"/>
      <c r="F3" s="326" t="s">
        <v>518</v>
      </c>
      <c r="G3" s="1651" t="str">
        <f>IF(基本情報!$C$4=0,"",基本情報!$C$4)</f>
        <v/>
      </c>
      <c r="H3" s="1651"/>
      <c r="I3" s="1651"/>
      <c r="J3" s="1651"/>
      <c r="K3" s="269" t="s">
        <v>519</v>
      </c>
      <c r="L3" s="1651" t="str">
        <f>IF(基本情報!$C$3=0,"",基本情報!$C$3)</f>
        <v/>
      </c>
      <c r="M3" s="1651"/>
      <c r="N3" s="1651"/>
      <c r="O3" s="1651"/>
      <c r="P3" s="1651"/>
      <c r="Q3" s="62"/>
    </row>
    <row r="4" spans="1:23" ht="24" customHeight="1" thickBot="1">
      <c r="C4" s="63"/>
      <c r="D4" s="64"/>
      <c r="E4" s="65"/>
      <c r="F4" s="62"/>
      <c r="G4" s="66"/>
      <c r="H4" s="67"/>
      <c r="I4" s="67"/>
      <c r="J4" s="66"/>
      <c r="K4" s="65"/>
      <c r="L4" s="65"/>
      <c r="M4" s="65"/>
      <c r="N4" s="65"/>
      <c r="O4" s="65"/>
      <c r="P4" s="65"/>
      <c r="Q4" s="56"/>
    </row>
    <row r="5" spans="1:23" ht="24" customHeight="1" thickBot="1">
      <c r="C5" s="68" t="s">
        <v>105</v>
      </c>
      <c r="D5" s="69" t="s">
        <v>106</v>
      </c>
      <c r="E5" s="70" t="s">
        <v>107</v>
      </c>
      <c r="F5" s="70" t="s">
        <v>46</v>
      </c>
      <c r="G5" s="70" t="s">
        <v>47</v>
      </c>
      <c r="H5" s="70" t="s">
        <v>48</v>
      </c>
      <c r="I5" s="70" t="s">
        <v>49</v>
      </c>
      <c r="J5" s="120" t="s">
        <v>50</v>
      </c>
      <c r="K5" s="72" t="s">
        <v>68</v>
      </c>
      <c r="L5" s="70" t="s">
        <v>69</v>
      </c>
      <c r="M5" s="70" t="s">
        <v>70</v>
      </c>
      <c r="N5" s="70" t="s">
        <v>71</v>
      </c>
      <c r="O5" s="70" t="s">
        <v>72</v>
      </c>
      <c r="P5" s="71" t="s">
        <v>73</v>
      </c>
      <c r="Q5" s="56"/>
    </row>
    <row r="6" spans="1:23" ht="24" customHeight="1" thickTop="1">
      <c r="A6" s="1655" t="s">
        <v>177</v>
      </c>
      <c r="B6" s="1642" t="s">
        <v>178</v>
      </c>
      <c r="C6" s="837" t="s">
        <v>942</v>
      </c>
      <c r="D6" s="73" t="s">
        <v>483</v>
      </c>
      <c r="E6" s="644"/>
      <c r="F6" s="644"/>
      <c r="G6" s="644"/>
      <c r="H6" s="644"/>
      <c r="I6" s="644"/>
      <c r="J6" s="645"/>
      <c r="K6" s="1119"/>
      <c r="L6" s="1120"/>
      <c r="M6" s="1120"/>
      <c r="N6" s="1120"/>
      <c r="O6" s="1120"/>
      <c r="P6" s="1121"/>
      <c r="Q6" s="56"/>
    </row>
    <row r="7" spans="1:23" ht="24" customHeight="1">
      <c r="A7" s="1656"/>
      <c r="B7" s="1643"/>
      <c r="C7" s="854" t="s">
        <v>108</v>
      </c>
      <c r="D7" s="73" t="s">
        <v>483</v>
      </c>
      <c r="E7" s="432" t="str">
        <f>IF(初日在籍児童数!D44="","-",初日在籍児童数!D44)</f>
        <v>-</v>
      </c>
      <c r="F7" s="432" t="str">
        <f>IF(初日在籍児童数!E44="","-",初日在籍児童数!E44)</f>
        <v>-</v>
      </c>
      <c r="G7" s="432" t="str">
        <f>IF(初日在籍児童数!F44="","-",初日在籍児童数!F44)</f>
        <v>-</v>
      </c>
      <c r="H7" s="432" t="str">
        <f>IF(初日在籍児童数!G44="","-",初日在籍児童数!G44)</f>
        <v>-</v>
      </c>
      <c r="I7" s="432" t="str">
        <f>IF(初日在籍児童数!H44="","-",初日在籍児童数!H44)</f>
        <v>-</v>
      </c>
      <c r="J7" s="433" t="str">
        <f>IF(初日在籍児童数!I44="","-",初日在籍児童数!I44)</f>
        <v>-</v>
      </c>
      <c r="K7" s="434" t="str">
        <f>IF(初日在籍児童数!J44="","-",初日在籍児童数!J44)</f>
        <v>-</v>
      </c>
      <c r="L7" s="432" t="str">
        <f>IF(初日在籍児童数!K44="","-",初日在籍児童数!K44)</f>
        <v>-</v>
      </c>
      <c r="M7" s="432" t="str">
        <f>IF(初日在籍児童数!L44="","-",初日在籍児童数!L44)</f>
        <v>-</v>
      </c>
      <c r="N7" s="432" t="str">
        <f>IF(初日在籍児童数!M44="","-",初日在籍児童数!M44)</f>
        <v>-</v>
      </c>
      <c r="O7" s="432" t="str">
        <f>IF(初日在籍児童数!N44="","-",初日在籍児童数!N44)</f>
        <v>-</v>
      </c>
      <c r="P7" s="435" t="str">
        <f>IF(初日在籍児童数!O44="","-",初日在籍児童数!O44)</f>
        <v>-</v>
      </c>
      <c r="Q7" s="56"/>
      <c r="R7" s="74" t="s">
        <v>109</v>
      </c>
      <c r="S7" s="75" t="s">
        <v>110</v>
      </c>
      <c r="T7" s="76" t="s">
        <v>111</v>
      </c>
      <c r="U7" s="77" t="s">
        <v>112</v>
      </c>
      <c r="V7" s="78" t="s">
        <v>113</v>
      </c>
      <c r="W7" s="79" t="s">
        <v>114</v>
      </c>
    </row>
    <row r="8" spans="1:23" ht="64.25" customHeight="1">
      <c r="A8" s="1656"/>
      <c r="B8" s="1643"/>
      <c r="C8" s="827" t="s">
        <v>1162</v>
      </c>
      <c r="D8" s="73" t="s">
        <v>483</v>
      </c>
      <c r="E8" s="646"/>
      <c r="F8" s="646"/>
      <c r="G8" s="646"/>
      <c r="H8" s="646"/>
      <c r="I8" s="646"/>
      <c r="J8" s="647"/>
      <c r="K8" s="1122"/>
      <c r="L8" s="1123"/>
      <c r="M8" s="1123"/>
      <c r="N8" s="1123"/>
      <c r="O8" s="1123"/>
      <c r="P8" s="1124"/>
      <c r="Q8" s="56"/>
      <c r="R8" s="74" t="s">
        <v>482</v>
      </c>
      <c r="S8" s="80" t="s">
        <v>115</v>
      </c>
      <c r="T8" s="80" t="s">
        <v>674</v>
      </c>
      <c r="U8" s="81" t="s">
        <v>116</v>
      </c>
      <c r="V8" s="82" t="s">
        <v>117</v>
      </c>
      <c r="W8" s="83" t="s">
        <v>118</v>
      </c>
    </row>
    <row r="9" spans="1:23" ht="30" customHeight="1">
      <c r="A9" s="1656"/>
      <c r="B9" s="1643"/>
      <c r="C9" s="827" t="s">
        <v>921</v>
      </c>
      <c r="D9" s="84" t="s">
        <v>484</v>
      </c>
      <c r="E9" s="646"/>
      <c r="F9" s="646"/>
      <c r="G9" s="646"/>
      <c r="H9" s="646"/>
      <c r="I9" s="646"/>
      <c r="J9" s="647"/>
      <c r="K9" s="1122"/>
      <c r="L9" s="1123"/>
      <c r="M9" s="1123"/>
      <c r="N9" s="1123"/>
      <c r="O9" s="1123"/>
      <c r="P9" s="1124"/>
      <c r="Q9" s="56"/>
      <c r="R9" s="75" t="s">
        <v>117</v>
      </c>
      <c r="S9" s="80" t="s">
        <v>119</v>
      </c>
      <c r="T9" s="80" t="s">
        <v>675</v>
      </c>
      <c r="U9" s="81" t="s">
        <v>120</v>
      </c>
      <c r="V9" s="82" t="s">
        <v>121</v>
      </c>
      <c r="W9" s="83" t="s">
        <v>122</v>
      </c>
    </row>
    <row r="10" spans="1:23" ht="48.65" customHeight="1">
      <c r="A10" s="1656"/>
      <c r="B10" s="1643"/>
      <c r="C10" s="827" t="s">
        <v>922</v>
      </c>
      <c r="D10" s="85" t="s">
        <v>123</v>
      </c>
      <c r="E10" s="646"/>
      <c r="F10" s="646"/>
      <c r="G10" s="646"/>
      <c r="H10" s="646"/>
      <c r="I10" s="646"/>
      <c r="J10" s="647"/>
      <c r="K10" s="1122"/>
      <c r="L10" s="1123"/>
      <c r="M10" s="1123"/>
      <c r="N10" s="1123"/>
      <c r="O10" s="1123"/>
      <c r="P10" s="1124"/>
      <c r="Q10" s="64"/>
      <c r="R10" s="86"/>
      <c r="S10" s="80" t="s">
        <v>117</v>
      </c>
      <c r="T10" s="80" t="s">
        <v>691</v>
      </c>
      <c r="U10" s="81" t="s">
        <v>124</v>
      </c>
      <c r="V10" s="82" t="s">
        <v>125</v>
      </c>
      <c r="W10" s="87" t="s">
        <v>126</v>
      </c>
    </row>
    <row r="11" spans="1:23" ht="40.25" customHeight="1">
      <c r="A11" s="1656"/>
      <c r="B11" s="1643"/>
      <c r="C11" s="827" t="s">
        <v>923</v>
      </c>
      <c r="D11" s="88" t="s">
        <v>484</v>
      </c>
      <c r="E11" s="646"/>
      <c r="F11" s="646"/>
      <c r="G11" s="646"/>
      <c r="H11" s="646"/>
      <c r="I11" s="646"/>
      <c r="J11" s="647"/>
      <c r="K11" s="1122"/>
      <c r="L11" s="1123"/>
      <c r="M11" s="1123"/>
      <c r="N11" s="1123"/>
      <c r="O11" s="1123"/>
      <c r="P11" s="1124"/>
      <c r="Q11" s="64"/>
      <c r="R11" s="89"/>
      <c r="S11" s="90"/>
      <c r="T11" s="80" t="s">
        <v>117</v>
      </c>
      <c r="U11" s="91" t="s">
        <v>117</v>
      </c>
      <c r="V11" s="82" t="s">
        <v>127</v>
      </c>
      <c r="W11" s="83" t="s">
        <v>128</v>
      </c>
    </row>
    <row r="12" spans="1:23" ht="42" customHeight="1">
      <c r="A12" s="1656"/>
      <c r="B12" s="1643"/>
      <c r="C12" s="827" t="s">
        <v>924</v>
      </c>
      <c r="D12" s="92" t="s">
        <v>485</v>
      </c>
      <c r="E12" s="93"/>
      <c r="F12" s="94"/>
      <c r="G12" s="94"/>
      <c r="H12" s="94"/>
      <c r="I12" s="94"/>
      <c r="J12" s="121"/>
      <c r="K12" s="95"/>
      <c r="L12" s="96"/>
      <c r="M12" s="96"/>
      <c r="N12" s="96"/>
      <c r="O12" s="96"/>
      <c r="P12" s="1125"/>
      <c r="Q12" s="97"/>
      <c r="R12" s="98"/>
      <c r="S12" s="99"/>
      <c r="T12" s="90"/>
      <c r="U12" s="90"/>
      <c r="V12" s="100" t="s">
        <v>129</v>
      </c>
      <c r="W12" s="83" t="s">
        <v>130</v>
      </c>
    </row>
    <row r="13" spans="1:23" ht="35" customHeight="1">
      <c r="A13" s="1656"/>
      <c r="B13" s="1643"/>
      <c r="C13" s="835" t="s">
        <v>925</v>
      </c>
      <c r="D13" s="85" t="s">
        <v>692</v>
      </c>
      <c r="E13" s="648"/>
      <c r="F13" s="648"/>
      <c r="G13" s="648"/>
      <c r="H13" s="648"/>
      <c r="I13" s="648"/>
      <c r="J13" s="649"/>
      <c r="K13" s="1126"/>
      <c r="L13" s="1127"/>
      <c r="M13" s="1127"/>
      <c r="N13" s="1127"/>
      <c r="O13" s="1127"/>
      <c r="P13" s="1128"/>
      <c r="Q13" s="64"/>
      <c r="R13" s="98"/>
      <c r="S13" s="98"/>
      <c r="T13" s="98"/>
      <c r="U13" s="99"/>
      <c r="V13" s="82" t="s">
        <v>131</v>
      </c>
      <c r="W13" s="102"/>
    </row>
    <row r="14" spans="1:23" ht="24" customHeight="1">
      <c r="A14" s="1656"/>
      <c r="B14" s="1643"/>
      <c r="C14" s="101" t="s">
        <v>132</v>
      </c>
      <c r="D14" s="73" t="s">
        <v>483</v>
      </c>
      <c r="E14" s="648"/>
      <c r="F14" s="648"/>
      <c r="G14" s="648"/>
      <c r="H14" s="648"/>
      <c r="I14" s="648"/>
      <c r="J14" s="649"/>
      <c r="K14" s="1126"/>
      <c r="L14" s="1127"/>
      <c r="M14" s="1127"/>
      <c r="N14" s="1127"/>
      <c r="O14" s="1127"/>
      <c r="P14" s="1128"/>
      <c r="Q14" s="64"/>
      <c r="R14" s="98"/>
      <c r="S14" s="98"/>
      <c r="T14" s="98"/>
      <c r="U14" s="99"/>
      <c r="V14" s="100" t="s">
        <v>133</v>
      </c>
      <c r="W14" s="102"/>
    </row>
    <row r="15" spans="1:23" ht="90.65" customHeight="1" thickBot="1">
      <c r="A15" s="1656"/>
      <c r="B15" s="1644"/>
      <c r="C15" s="1154" t="s">
        <v>1161</v>
      </c>
      <c r="D15" s="635" t="s">
        <v>172</v>
      </c>
      <c r="E15" s="646"/>
      <c r="F15" s="646"/>
      <c r="G15" s="646"/>
      <c r="H15" s="646"/>
      <c r="I15" s="646"/>
      <c r="J15" s="647"/>
      <c r="K15" s="1122"/>
      <c r="L15" s="1123"/>
      <c r="M15" s="1123"/>
      <c r="N15" s="1123"/>
      <c r="O15" s="1123"/>
      <c r="P15" s="1124"/>
      <c r="Q15" s="64"/>
      <c r="R15" s="98"/>
      <c r="S15" s="98"/>
      <c r="T15" s="98"/>
      <c r="U15" s="99"/>
      <c r="V15" s="82" t="s">
        <v>135</v>
      </c>
      <c r="W15" s="102"/>
    </row>
    <row r="16" spans="1:23" ht="40.25" customHeight="1">
      <c r="A16" s="1656"/>
      <c r="B16" s="1642" t="s">
        <v>174</v>
      </c>
      <c r="C16" s="1645" t="s">
        <v>134</v>
      </c>
      <c r="D16" s="1637"/>
      <c r="E16" s="646"/>
      <c r="F16" s="646"/>
      <c r="G16" s="646"/>
      <c r="H16" s="646"/>
      <c r="I16" s="646"/>
      <c r="J16" s="647"/>
      <c r="K16" s="1122"/>
      <c r="L16" s="1123"/>
      <c r="M16" s="1123"/>
      <c r="N16" s="1123"/>
      <c r="O16" s="1123"/>
      <c r="P16" s="1124"/>
      <c r="Q16" s="64"/>
      <c r="R16" s="98"/>
      <c r="S16" s="98"/>
      <c r="T16" s="98"/>
      <c r="U16" s="99"/>
      <c r="V16" s="100" t="s">
        <v>137</v>
      </c>
      <c r="W16" s="102"/>
    </row>
    <row r="17" spans="1:23" ht="48" customHeight="1">
      <c r="A17" s="1656"/>
      <c r="B17" s="1643"/>
      <c r="C17" s="1645" t="s">
        <v>136</v>
      </c>
      <c r="D17" s="1637"/>
      <c r="E17" s="646"/>
      <c r="F17" s="646"/>
      <c r="G17" s="646"/>
      <c r="H17" s="646"/>
      <c r="I17" s="646"/>
      <c r="J17" s="647"/>
      <c r="K17" s="1122"/>
      <c r="L17" s="1123"/>
      <c r="M17" s="1123"/>
      <c r="N17" s="1123"/>
      <c r="O17" s="1123"/>
      <c r="P17" s="1124"/>
      <c r="Q17" s="64"/>
      <c r="R17" s="98"/>
      <c r="S17" s="98"/>
      <c r="T17" s="98"/>
      <c r="U17" s="99"/>
      <c r="V17" s="103" t="s">
        <v>139</v>
      </c>
      <c r="W17" s="102"/>
    </row>
    <row r="18" spans="1:23" ht="48" customHeight="1">
      <c r="A18" s="1656"/>
      <c r="B18" s="1643"/>
      <c r="C18" s="1645" t="s">
        <v>138</v>
      </c>
      <c r="D18" s="1637"/>
      <c r="E18" s="646"/>
      <c r="F18" s="646"/>
      <c r="G18" s="646"/>
      <c r="H18" s="646"/>
      <c r="I18" s="646"/>
      <c r="J18" s="647"/>
      <c r="K18" s="1122"/>
      <c r="L18" s="1123"/>
      <c r="M18" s="1123"/>
      <c r="N18" s="1123"/>
      <c r="O18" s="1123"/>
      <c r="P18" s="1124"/>
      <c r="Q18" s="64"/>
      <c r="R18" s="98"/>
      <c r="S18" s="98"/>
      <c r="T18" s="98"/>
      <c r="U18" s="99"/>
      <c r="V18" s="103" t="s">
        <v>141</v>
      </c>
      <c r="W18" s="102"/>
    </row>
    <row r="19" spans="1:23" ht="48" customHeight="1">
      <c r="A19" s="1656"/>
      <c r="B19" s="1643"/>
      <c r="C19" s="1645" t="s">
        <v>140</v>
      </c>
      <c r="D19" s="1637"/>
      <c r="E19" s="646"/>
      <c r="F19" s="646"/>
      <c r="G19" s="646"/>
      <c r="H19" s="646"/>
      <c r="I19" s="646"/>
      <c r="J19" s="647"/>
      <c r="K19" s="1122"/>
      <c r="L19" s="1123"/>
      <c r="M19" s="1123"/>
      <c r="N19" s="1123"/>
      <c r="O19" s="1123"/>
      <c r="P19" s="1124"/>
      <c r="Q19" s="64"/>
      <c r="R19" s="98"/>
      <c r="S19" s="98"/>
      <c r="T19" s="1646"/>
      <c r="U19" s="1647"/>
      <c r="V19" s="103" t="s">
        <v>143</v>
      </c>
      <c r="W19" s="102"/>
    </row>
    <row r="20" spans="1:23" ht="48" customHeight="1" thickBot="1">
      <c r="A20" s="1657"/>
      <c r="B20" s="1644"/>
      <c r="C20" s="1648" t="s">
        <v>142</v>
      </c>
      <c r="D20" s="1649"/>
      <c r="E20" s="650"/>
      <c r="F20" s="650"/>
      <c r="G20" s="650"/>
      <c r="H20" s="650"/>
      <c r="I20" s="650"/>
      <c r="J20" s="651"/>
      <c r="K20" s="1129"/>
      <c r="L20" s="1130"/>
      <c r="M20" s="1130"/>
      <c r="N20" s="1130"/>
      <c r="O20" s="1130"/>
      <c r="P20" s="1131"/>
      <c r="Q20" s="64"/>
      <c r="R20" s="98"/>
      <c r="S20" s="98"/>
      <c r="T20" s="1650"/>
      <c r="U20" s="1650"/>
      <c r="V20" s="103" t="s">
        <v>145</v>
      </c>
      <c r="W20" s="102"/>
    </row>
    <row r="21" spans="1:23" ht="24" customHeight="1" thickBot="1">
      <c r="A21" s="1655" t="s">
        <v>179</v>
      </c>
      <c r="B21" s="1642" t="s">
        <v>180</v>
      </c>
      <c r="C21" s="836" t="s">
        <v>926</v>
      </c>
      <c r="D21" s="73" t="s">
        <v>483</v>
      </c>
      <c r="E21" s="652"/>
      <c r="F21" s="652"/>
      <c r="G21" s="652"/>
      <c r="H21" s="652"/>
      <c r="I21" s="652"/>
      <c r="J21" s="652"/>
      <c r="K21" s="1132"/>
      <c r="L21" s="1133"/>
      <c r="M21" s="1133"/>
      <c r="N21" s="1133"/>
      <c r="O21" s="1133"/>
      <c r="P21" s="1134"/>
      <c r="Q21" s="64"/>
      <c r="R21" s="98"/>
      <c r="S21" s="98"/>
      <c r="T21" s="1650"/>
      <c r="U21" s="1650"/>
      <c r="V21" s="103" t="s">
        <v>146</v>
      </c>
      <c r="W21" s="102"/>
    </row>
    <row r="22" spans="1:23" ht="30" customHeight="1">
      <c r="A22" s="1656"/>
      <c r="B22" s="1643"/>
      <c r="C22" s="856" t="s">
        <v>927</v>
      </c>
      <c r="D22" s="73" t="s">
        <v>483</v>
      </c>
      <c r="E22" s="652"/>
      <c r="F22" s="652"/>
      <c r="G22" s="652"/>
      <c r="H22" s="652"/>
      <c r="I22" s="652"/>
      <c r="J22" s="652"/>
      <c r="K22" s="1122"/>
      <c r="L22" s="1123"/>
      <c r="M22" s="1123"/>
      <c r="N22" s="1123"/>
      <c r="O22" s="1123"/>
      <c r="P22" s="1124"/>
      <c r="Q22" s="64"/>
      <c r="R22" s="98"/>
      <c r="S22" s="98"/>
      <c r="T22" s="1650"/>
      <c r="U22" s="1650"/>
      <c r="W22" s="102"/>
    </row>
    <row r="23" spans="1:23" ht="24" customHeight="1">
      <c r="A23" s="1656"/>
      <c r="B23" s="1643"/>
      <c r="C23" s="854" t="s">
        <v>108</v>
      </c>
      <c r="D23" s="73" t="s">
        <v>483</v>
      </c>
      <c r="E23" s="432" t="str">
        <f>IF(初日在籍児童数!D44="","-",初日在籍児童数!D44)</f>
        <v>-</v>
      </c>
      <c r="F23" s="432" t="str">
        <f>IF(初日在籍児童数!E44="","-",初日在籍児童数!E44)</f>
        <v>-</v>
      </c>
      <c r="G23" s="432" t="str">
        <f>IF(初日在籍児童数!F44="","-",初日在籍児童数!F44)</f>
        <v>-</v>
      </c>
      <c r="H23" s="432" t="str">
        <f>IF(初日在籍児童数!G44="","-",初日在籍児童数!G44)</f>
        <v>-</v>
      </c>
      <c r="I23" s="432" t="str">
        <f>IF(初日在籍児童数!H44="","-",初日在籍児童数!H44)</f>
        <v>-</v>
      </c>
      <c r="J23" s="433" t="str">
        <f>IF(初日在籍児童数!I44="","-",初日在籍児童数!I44)</f>
        <v>-</v>
      </c>
      <c r="K23" s="434" t="str">
        <f>IF(初日在籍児童数!J44="","-",初日在籍児童数!J44)</f>
        <v>-</v>
      </c>
      <c r="L23" s="432" t="str">
        <f>IF(初日在籍児童数!K44="","-",初日在籍児童数!K44)</f>
        <v>-</v>
      </c>
      <c r="M23" s="432" t="str">
        <f>IF(初日在籍児童数!L44="","-",初日在籍児童数!L44)</f>
        <v>-</v>
      </c>
      <c r="N23" s="432" t="str">
        <f>IF(初日在籍児童数!M44="","-",初日在籍児童数!M44)</f>
        <v>-</v>
      </c>
      <c r="O23" s="432" t="str">
        <f>IF(初日在籍児童数!N44="","-",初日在籍児童数!N44)</f>
        <v>-</v>
      </c>
      <c r="P23" s="435" t="str">
        <f>IF(初日在籍児童数!O44="","-",初日在籍児童数!O44)</f>
        <v>-</v>
      </c>
      <c r="Q23" s="64"/>
      <c r="R23" s="105"/>
      <c r="S23" s="105"/>
      <c r="T23" s="1638"/>
      <c r="U23" s="1639"/>
    </row>
    <row r="24" spans="1:23" ht="24" customHeight="1">
      <c r="A24" s="1656"/>
      <c r="B24" s="1643"/>
      <c r="C24" s="854" t="s">
        <v>147</v>
      </c>
      <c r="D24" s="73" t="s">
        <v>483</v>
      </c>
      <c r="E24" s="432" t="str">
        <f>IF(初日在籍児童数!D45="","-",初日在籍児童数!D45)</f>
        <v>-</v>
      </c>
      <c r="F24" s="432" t="str">
        <f>IF(初日在籍児童数!E45="","-",初日在籍児童数!E45)</f>
        <v>-</v>
      </c>
      <c r="G24" s="432" t="str">
        <f>IF(初日在籍児童数!F45="","-",初日在籍児童数!F45)</f>
        <v>-</v>
      </c>
      <c r="H24" s="432" t="str">
        <f>IF(初日在籍児童数!G45="","-",初日在籍児童数!G45)</f>
        <v>-</v>
      </c>
      <c r="I24" s="432" t="str">
        <f>IF(初日在籍児童数!H45="","-",初日在籍児童数!H45)</f>
        <v>-</v>
      </c>
      <c r="J24" s="433" t="str">
        <f>IF(初日在籍児童数!I45="","-",初日在籍児童数!I45)</f>
        <v>-</v>
      </c>
      <c r="K24" s="434" t="str">
        <f>IF(初日在籍児童数!J45="","-",初日在籍児童数!J45)</f>
        <v>-</v>
      </c>
      <c r="L24" s="432" t="str">
        <f>IF(初日在籍児童数!K45="","-",初日在籍児童数!K45)</f>
        <v>-</v>
      </c>
      <c r="M24" s="432" t="str">
        <f>IF(初日在籍児童数!L45="","-",初日在籍児童数!L45)</f>
        <v>-</v>
      </c>
      <c r="N24" s="432" t="str">
        <f>IF(初日在籍児童数!M45="","-",初日在籍児童数!M45)</f>
        <v>-</v>
      </c>
      <c r="O24" s="432" t="str">
        <f>IF(初日在籍児童数!N45="","-",初日在籍児童数!N45)</f>
        <v>-</v>
      </c>
      <c r="P24" s="435" t="str">
        <f>IF(初日在籍児童数!O45="","-",初日在籍児童数!O45)</f>
        <v>-</v>
      </c>
      <c r="Q24" s="64"/>
      <c r="R24" s="105"/>
      <c r="S24" s="105"/>
      <c r="T24" s="105"/>
      <c r="U24" s="106"/>
    </row>
    <row r="25" spans="1:23" ht="38.4" customHeight="1">
      <c r="A25" s="1656"/>
      <c r="B25" s="1643"/>
      <c r="C25" s="827" t="s">
        <v>928</v>
      </c>
      <c r="D25" s="73" t="s">
        <v>483</v>
      </c>
      <c r="E25" s="646"/>
      <c r="F25" s="646"/>
      <c r="G25" s="646"/>
      <c r="H25" s="646"/>
      <c r="I25" s="646"/>
      <c r="J25" s="646"/>
      <c r="K25" s="1122"/>
      <c r="L25" s="1123"/>
      <c r="M25" s="1123"/>
      <c r="N25" s="1123"/>
      <c r="O25" s="1123"/>
      <c r="P25" s="1124"/>
      <c r="Q25" s="64"/>
      <c r="R25" s="105"/>
      <c r="S25" s="105"/>
      <c r="T25" s="105"/>
      <c r="U25" s="106"/>
    </row>
    <row r="26" spans="1:23" ht="172.75" customHeight="1">
      <c r="A26" s="1656"/>
      <c r="B26" s="1643"/>
      <c r="C26" s="827" t="s">
        <v>929</v>
      </c>
      <c r="D26" s="855" t="s">
        <v>148</v>
      </c>
      <c r="E26" s="646"/>
      <c r="F26" s="646"/>
      <c r="G26" s="646"/>
      <c r="H26" s="646"/>
      <c r="I26" s="646"/>
      <c r="J26" s="646"/>
      <c r="K26" s="1122"/>
      <c r="L26" s="1123"/>
      <c r="M26" s="1123"/>
      <c r="N26" s="1123"/>
      <c r="O26" s="1123"/>
      <c r="P26" s="1124"/>
      <c r="Q26" s="64"/>
      <c r="R26" s="105"/>
      <c r="S26" s="105"/>
      <c r="T26" s="105"/>
      <c r="U26" s="106"/>
    </row>
    <row r="27" spans="1:23" ht="37.25" customHeight="1">
      <c r="A27" s="1656"/>
      <c r="B27" s="1643"/>
      <c r="C27" s="827" t="s">
        <v>930</v>
      </c>
      <c r="D27" s="855" t="s">
        <v>149</v>
      </c>
      <c r="E27" s="646"/>
      <c r="F27" s="646"/>
      <c r="G27" s="646"/>
      <c r="H27" s="646"/>
      <c r="I27" s="646"/>
      <c r="J27" s="646"/>
      <c r="K27" s="1122"/>
      <c r="L27" s="1123"/>
      <c r="M27" s="1123"/>
      <c r="N27" s="1123"/>
      <c r="O27" s="1123"/>
      <c r="P27" s="1124"/>
      <c r="Q27" s="64"/>
      <c r="R27" s="105"/>
      <c r="S27" s="105"/>
      <c r="T27" s="105"/>
      <c r="U27" s="106"/>
    </row>
    <row r="28" spans="1:23" ht="47.4" customHeight="1">
      <c r="A28" s="1656"/>
      <c r="B28" s="1643"/>
      <c r="C28" s="827" t="s">
        <v>931</v>
      </c>
      <c r="D28" s="73" t="s">
        <v>483</v>
      </c>
      <c r="E28" s="646"/>
      <c r="F28" s="646"/>
      <c r="G28" s="646"/>
      <c r="H28" s="646"/>
      <c r="I28" s="646"/>
      <c r="J28" s="646"/>
      <c r="K28" s="1122"/>
      <c r="L28" s="1123"/>
      <c r="M28" s="1123"/>
      <c r="N28" s="1123"/>
      <c r="O28" s="1123"/>
      <c r="P28" s="1124"/>
      <c r="Q28" s="64"/>
      <c r="R28" s="105"/>
      <c r="S28" s="105"/>
      <c r="T28" s="105"/>
      <c r="U28" s="106"/>
    </row>
    <row r="29" spans="1:23" ht="33.65" customHeight="1">
      <c r="A29" s="1656"/>
      <c r="B29" s="1643"/>
      <c r="C29" s="827" t="s">
        <v>932</v>
      </c>
      <c r="D29" s="73" t="s">
        <v>483</v>
      </c>
      <c r="E29" s="646"/>
      <c r="F29" s="646"/>
      <c r="G29" s="646"/>
      <c r="H29" s="646"/>
      <c r="I29" s="646"/>
      <c r="J29" s="646"/>
      <c r="K29" s="1122"/>
      <c r="L29" s="1123"/>
      <c r="M29" s="1123"/>
      <c r="N29" s="1123"/>
      <c r="O29" s="1123"/>
      <c r="P29" s="1124"/>
      <c r="Q29" s="64"/>
      <c r="R29" s="105"/>
      <c r="S29" s="105"/>
      <c r="T29" s="106"/>
    </row>
    <row r="30" spans="1:23" ht="32.4" customHeight="1">
      <c r="A30" s="1656"/>
      <c r="B30" s="1643"/>
      <c r="C30" s="828" t="s">
        <v>933</v>
      </c>
      <c r="D30" s="73" t="s">
        <v>483</v>
      </c>
      <c r="E30" s="646"/>
      <c r="F30" s="646"/>
      <c r="G30" s="646"/>
      <c r="H30" s="646"/>
      <c r="I30" s="646"/>
      <c r="J30" s="646"/>
      <c r="K30" s="1122"/>
      <c r="L30" s="1123"/>
      <c r="M30" s="1123"/>
      <c r="N30" s="1123"/>
      <c r="O30" s="1123"/>
      <c r="P30" s="1124"/>
      <c r="Q30" s="64"/>
      <c r="R30" s="105"/>
      <c r="S30" s="105"/>
      <c r="T30" s="106"/>
    </row>
    <row r="31" spans="1:23" ht="46.25" customHeight="1">
      <c r="A31" s="1656"/>
      <c r="B31" s="1643"/>
      <c r="C31" s="828" t="s">
        <v>924</v>
      </c>
      <c r="D31" s="108" t="s">
        <v>486</v>
      </c>
      <c r="E31" s="93"/>
      <c r="F31" s="94"/>
      <c r="G31" s="94"/>
      <c r="H31" s="94"/>
      <c r="I31" s="94"/>
      <c r="J31" s="121"/>
      <c r="K31" s="109"/>
      <c r="L31" s="94"/>
      <c r="M31" s="94"/>
      <c r="N31" s="94"/>
      <c r="O31" s="94"/>
      <c r="P31" s="1125"/>
      <c r="Q31" s="97"/>
      <c r="R31" s="98"/>
      <c r="S31" s="98"/>
      <c r="T31" s="106"/>
    </row>
    <row r="32" spans="1:23" ht="36.65" customHeight="1">
      <c r="A32" s="1656"/>
      <c r="B32" s="1643"/>
      <c r="C32" s="828" t="s">
        <v>925</v>
      </c>
      <c r="D32" s="85" t="s">
        <v>692</v>
      </c>
      <c r="E32" s="646"/>
      <c r="F32" s="646"/>
      <c r="G32" s="646"/>
      <c r="H32" s="646"/>
      <c r="I32" s="646"/>
      <c r="J32" s="646"/>
      <c r="K32" s="1122"/>
      <c r="L32" s="1123"/>
      <c r="M32" s="1123"/>
      <c r="N32" s="1123"/>
      <c r="O32" s="1123"/>
      <c r="P32" s="1124"/>
      <c r="Q32" s="64"/>
      <c r="R32" s="105"/>
      <c r="S32" s="105"/>
      <c r="T32" s="106"/>
    </row>
    <row r="33" spans="1:23" ht="45" customHeight="1">
      <c r="A33" s="1656"/>
      <c r="B33" s="1643"/>
      <c r="C33" s="107" t="s">
        <v>150</v>
      </c>
      <c r="D33" s="110" t="s">
        <v>515</v>
      </c>
      <c r="E33" s="646"/>
      <c r="F33" s="646"/>
      <c r="G33" s="646"/>
      <c r="H33" s="646"/>
      <c r="I33" s="646"/>
      <c r="J33" s="646"/>
      <c r="K33" s="1122"/>
      <c r="L33" s="1123"/>
      <c r="M33" s="1123"/>
      <c r="N33" s="1123"/>
      <c r="O33" s="1123"/>
      <c r="P33" s="1124"/>
      <c r="Q33" s="64"/>
      <c r="R33" s="105"/>
      <c r="S33" s="105"/>
      <c r="T33" s="106"/>
    </row>
    <row r="34" spans="1:23" ht="42.65" customHeight="1">
      <c r="A34" s="1656"/>
      <c r="B34" s="1643"/>
      <c r="C34" s="107" t="s">
        <v>151</v>
      </c>
      <c r="D34" s="110" t="s">
        <v>516</v>
      </c>
      <c r="E34" s="646"/>
      <c r="F34" s="646"/>
      <c r="G34" s="646"/>
      <c r="H34" s="646"/>
      <c r="I34" s="646"/>
      <c r="J34" s="646"/>
      <c r="K34" s="1122"/>
      <c r="L34" s="1123"/>
      <c r="M34" s="1123"/>
      <c r="N34" s="1123"/>
      <c r="O34" s="1123"/>
      <c r="P34" s="1124"/>
      <c r="Q34" s="64"/>
      <c r="R34" s="105"/>
      <c r="S34" s="105"/>
      <c r="T34" s="106"/>
    </row>
    <row r="35" spans="1:23" ht="24" customHeight="1">
      <c r="A35" s="1656"/>
      <c r="B35" s="1643"/>
      <c r="C35" s="854" t="s">
        <v>152</v>
      </c>
      <c r="D35" s="73" t="s">
        <v>483</v>
      </c>
      <c r="E35" s="646"/>
      <c r="F35" s="646"/>
      <c r="G35" s="646"/>
      <c r="H35" s="646"/>
      <c r="I35" s="646"/>
      <c r="J35" s="646"/>
      <c r="K35" s="1122"/>
      <c r="L35" s="1123"/>
      <c r="M35" s="1123"/>
      <c r="N35" s="1123"/>
      <c r="O35" s="1123"/>
      <c r="P35" s="1124"/>
      <c r="Q35" s="64"/>
      <c r="R35" s="105"/>
      <c r="S35" s="106"/>
    </row>
    <row r="36" spans="1:23" ht="24" customHeight="1" thickBot="1">
      <c r="A36" s="1656"/>
      <c r="B36" s="1643"/>
      <c r="C36" s="854" t="s">
        <v>132</v>
      </c>
      <c r="D36" s="73" t="s">
        <v>483</v>
      </c>
      <c r="E36" s="646"/>
      <c r="F36" s="646"/>
      <c r="G36" s="646"/>
      <c r="H36" s="646"/>
      <c r="I36" s="646"/>
      <c r="J36" s="646"/>
      <c r="K36" s="1129"/>
      <c r="L36" s="1130"/>
      <c r="M36" s="1130"/>
      <c r="N36" s="1130"/>
      <c r="O36" s="1130"/>
      <c r="P36" s="1131"/>
      <c r="Q36" s="64"/>
      <c r="R36" s="105"/>
      <c r="S36" s="106"/>
    </row>
    <row r="37" spans="1:23" ht="30.65" customHeight="1">
      <c r="A37" s="1656"/>
      <c r="B37" s="1643"/>
      <c r="C37" s="835" t="s">
        <v>1148</v>
      </c>
      <c r="D37" s="85" t="s">
        <v>172</v>
      </c>
      <c r="E37" s="646"/>
      <c r="F37" s="646"/>
      <c r="G37" s="646"/>
      <c r="H37" s="646"/>
      <c r="I37" s="646"/>
      <c r="J37" s="646"/>
      <c r="K37" s="1126"/>
      <c r="L37" s="1127"/>
      <c r="M37" s="1127"/>
      <c r="N37" s="1127"/>
      <c r="O37" s="1127"/>
      <c r="P37" s="1128"/>
      <c r="Q37" s="64"/>
      <c r="R37" s="98"/>
      <c r="S37" s="98"/>
      <c r="T37" s="98"/>
      <c r="U37" s="99"/>
      <c r="V37" s="122"/>
      <c r="W37" s="102"/>
    </row>
    <row r="38" spans="1:23" ht="108" customHeight="1" thickBot="1">
      <c r="A38" s="1657"/>
      <c r="B38" s="1644"/>
      <c r="C38" s="1154" t="s">
        <v>1161</v>
      </c>
      <c r="D38" s="85" t="s">
        <v>172</v>
      </c>
      <c r="E38" s="654"/>
      <c r="F38" s="654"/>
      <c r="G38" s="654"/>
      <c r="H38" s="654"/>
      <c r="I38" s="654"/>
      <c r="J38" s="655"/>
      <c r="K38" s="1126"/>
      <c r="L38" s="1127"/>
      <c r="M38" s="1127"/>
      <c r="N38" s="1127"/>
      <c r="O38" s="1127"/>
      <c r="P38" s="1128"/>
      <c r="Q38" s="64"/>
      <c r="R38" s="98"/>
      <c r="S38" s="98"/>
      <c r="T38" s="98"/>
      <c r="U38" s="99"/>
      <c r="V38" s="122"/>
      <c r="W38" s="102"/>
    </row>
    <row r="39" spans="1:23" ht="48" customHeight="1">
      <c r="A39" s="1655" t="s">
        <v>179</v>
      </c>
      <c r="B39" s="1658" t="s">
        <v>175</v>
      </c>
      <c r="C39" s="1628" t="s">
        <v>153</v>
      </c>
      <c r="D39" s="1629"/>
      <c r="E39" s="646"/>
      <c r="F39" s="646"/>
      <c r="G39" s="646"/>
      <c r="H39" s="646"/>
      <c r="I39" s="646"/>
      <c r="J39" s="646"/>
      <c r="K39" s="1119"/>
      <c r="L39" s="1120"/>
      <c r="M39" s="1120"/>
      <c r="N39" s="1120"/>
      <c r="O39" s="1120"/>
      <c r="P39" s="1121"/>
      <c r="Q39" s="64"/>
      <c r="R39" s="105"/>
      <c r="S39" s="106"/>
      <c r="V39" s="117"/>
    </row>
    <row r="40" spans="1:23" ht="48" customHeight="1">
      <c r="A40" s="1656"/>
      <c r="B40" s="1659"/>
      <c r="C40" s="1628" t="s">
        <v>154</v>
      </c>
      <c r="D40" s="1629"/>
      <c r="E40" s="646"/>
      <c r="F40" s="646"/>
      <c r="G40" s="646"/>
      <c r="H40" s="646"/>
      <c r="I40" s="646"/>
      <c r="J40" s="646"/>
      <c r="K40" s="1122"/>
      <c r="L40" s="1123"/>
      <c r="M40" s="1123"/>
      <c r="N40" s="1123"/>
      <c r="O40" s="1123"/>
      <c r="P40" s="1124"/>
      <c r="Q40" s="64"/>
      <c r="R40" s="105"/>
      <c r="S40" s="106"/>
    </row>
    <row r="41" spans="1:23" ht="48" customHeight="1">
      <c r="A41" s="1656"/>
      <c r="B41" s="1659"/>
      <c r="C41" s="1628" t="s">
        <v>155</v>
      </c>
      <c r="D41" s="1629"/>
      <c r="E41" s="646"/>
      <c r="F41" s="646"/>
      <c r="G41" s="646"/>
      <c r="H41" s="646"/>
      <c r="I41" s="646"/>
      <c r="J41" s="646"/>
      <c r="K41" s="1122"/>
      <c r="L41" s="1123"/>
      <c r="M41" s="1123"/>
      <c r="N41" s="1123"/>
      <c r="O41" s="1123"/>
      <c r="P41" s="1124"/>
      <c r="Q41" s="64"/>
      <c r="R41" s="105"/>
      <c r="S41" s="106"/>
    </row>
    <row r="42" spans="1:23" ht="48" customHeight="1">
      <c r="A42" s="1656"/>
      <c r="B42" s="1659"/>
      <c r="C42" s="1628" t="s">
        <v>156</v>
      </c>
      <c r="D42" s="1629"/>
      <c r="E42" s="646"/>
      <c r="F42" s="646"/>
      <c r="G42" s="646"/>
      <c r="H42" s="646"/>
      <c r="I42" s="646"/>
      <c r="J42" s="646"/>
      <c r="K42" s="1122"/>
      <c r="L42" s="1123"/>
      <c r="M42" s="1123"/>
      <c r="N42" s="1123"/>
      <c r="O42" s="1123"/>
      <c r="P42" s="1124"/>
      <c r="Q42" s="64"/>
      <c r="R42" s="105"/>
      <c r="S42" s="106"/>
    </row>
    <row r="43" spans="1:23" ht="123.65" customHeight="1" thickBot="1">
      <c r="A43" s="1656"/>
      <c r="B43" s="1660"/>
      <c r="C43" s="1630" t="s">
        <v>157</v>
      </c>
      <c r="D43" s="1631"/>
      <c r="E43" s="646"/>
      <c r="F43" s="646"/>
      <c r="G43" s="646"/>
      <c r="H43" s="646"/>
      <c r="I43" s="646"/>
      <c r="J43" s="646"/>
      <c r="K43" s="1122"/>
      <c r="L43" s="1123"/>
      <c r="M43" s="1123"/>
      <c r="N43" s="1123"/>
      <c r="O43" s="1123"/>
      <c r="P43" s="1124"/>
      <c r="Q43" s="64"/>
      <c r="R43" s="105"/>
      <c r="S43" s="106"/>
    </row>
    <row r="44" spans="1:23" ht="54" customHeight="1">
      <c r="A44" s="1656"/>
      <c r="B44" s="1658" t="s">
        <v>176</v>
      </c>
      <c r="C44" s="1628" t="s">
        <v>158</v>
      </c>
      <c r="D44" s="1629"/>
      <c r="E44" s="646"/>
      <c r="F44" s="646"/>
      <c r="G44" s="646"/>
      <c r="H44" s="646"/>
      <c r="I44" s="646"/>
      <c r="J44" s="646"/>
      <c r="K44" s="1122"/>
      <c r="L44" s="1123"/>
      <c r="M44" s="1123"/>
      <c r="N44" s="1123"/>
      <c r="O44" s="1123"/>
      <c r="P44" s="1124"/>
      <c r="Q44" s="64"/>
      <c r="R44" s="105"/>
      <c r="S44" s="106"/>
    </row>
    <row r="45" spans="1:23" ht="48" customHeight="1">
      <c r="A45" s="1656"/>
      <c r="B45" s="1659"/>
      <c r="C45" s="1628" t="s">
        <v>159</v>
      </c>
      <c r="D45" s="1629"/>
      <c r="E45" s="646"/>
      <c r="F45" s="646"/>
      <c r="G45" s="646"/>
      <c r="H45" s="646"/>
      <c r="I45" s="646"/>
      <c r="J45" s="646"/>
      <c r="K45" s="1122"/>
      <c r="L45" s="1123"/>
      <c r="M45" s="1123"/>
      <c r="N45" s="1123"/>
      <c r="O45" s="1123"/>
      <c r="P45" s="1124"/>
      <c r="Q45" s="64"/>
      <c r="R45" s="105"/>
      <c r="S45" s="106"/>
    </row>
    <row r="46" spans="1:23" ht="48" customHeight="1">
      <c r="A46" s="1656"/>
      <c r="B46" s="1659"/>
      <c r="C46" s="1628" t="s">
        <v>138</v>
      </c>
      <c r="D46" s="1629"/>
      <c r="E46" s="646"/>
      <c r="F46" s="646"/>
      <c r="G46" s="646"/>
      <c r="H46" s="646"/>
      <c r="I46" s="646"/>
      <c r="J46" s="646"/>
      <c r="K46" s="1122"/>
      <c r="L46" s="1123"/>
      <c r="M46" s="1123"/>
      <c r="N46" s="1123"/>
      <c r="O46" s="1123"/>
      <c r="P46" s="1124"/>
      <c r="Q46" s="64"/>
      <c r="R46" s="105"/>
      <c r="S46" s="106"/>
    </row>
    <row r="47" spans="1:23" ht="48" customHeight="1">
      <c r="A47" s="1656"/>
      <c r="B47" s="1659"/>
      <c r="C47" s="1628" t="s">
        <v>140</v>
      </c>
      <c r="D47" s="1629"/>
      <c r="E47" s="646"/>
      <c r="F47" s="646"/>
      <c r="G47" s="646"/>
      <c r="H47" s="646"/>
      <c r="I47" s="646"/>
      <c r="J47" s="646"/>
      <c r="K47" s="1122"/>
      <c r="L47" s="1123"/>
      <c r="M47" s="1123"/>
      <c r="N47" s="1123"/>
      <c r="O47" s="1123"/>
      <c r="P47" s="1124"/>
      <c r="Q47" s="64"/>
      <c r="R47" s="105"/>
      <c r="S47" s="106"/>
    </row>
    <row r="48" spans="1:23" ht="48" customHeight="1" thickBot="1">
      <c r="A48" s="1657"/>
      <c r="B48" s="1660"/>
      <c r="C48" s="1628" t="s">
        <v>160</v>
      </c>
      <c r="D48" s="1629"/>
      <c r="E48" s="646"/>
      <c r="F48" s="646"/>
      <c r="G48" s="646"/>
      <c r="H48" s="646"/>
      <c r="I48" s="646"/>
      <c r="J48" s="646"/>
      <c r="K48" s="1122"/>
      <c r="L48" s="1123"/>
      <c r="M48" s="1123"/>
      <c r="N48" s="1123"/>
      <c r="O48" s="1123"/>
      <c r="P48" s="1124"/>
      <c r="Q48" s="64"/>
      <c r="R48" s="105"/>
      <c r="S48" s="106"/>
    </row>
    <row r="49" spans="1:23" ht="24" customHeight="1">
      <c r="A49" s="1655" t="s">
        <v>182</v>
      </c>
      <c r="B49" s="1642" t="s">
        <v>181</v>
      </c>
      <c r="C49" s="104" t="s">
        <v>144</v>
      </c>
      <c r="D49" s="73" t="s">
        <v>483</v>
      </c>
      <c r="E49" s="652"/>
      <c r="F49" s="652"/>
      <c r="G49" s="652"/>
      <c r="H49" s="652"/>
      <c r="I49" s="652"/>
      <c r="J49" s="653"/>
      <c r="K49" s="1132"/>
      <c r="L49" s="1133"/>
      <c r="M49" s="1133"/>
      <c r="N49" s="1133"/>
      <c r="O49" s="1133"/>
      <c r="P49" s="1134"/>
      <c r="Q49" s="64"/>
      <c r="R49" s="105"/>
      <c r="S49" s="106"/>
    </row>
    <row r="50" spans="1:23" ht="24" customHeight="1">
      <c r="A50" s="1656"/>
      <c r="B50" s="1643"/>
      <c r="C50" s="854" t="s">
        <v>108</v>
      </c>
      <c r="D50" s="73" t="s">
        <v>483</v>
      </c>
      <c r="E50" s="432" t="str">
        <f>IF(初日在籍児童数!D44="","-",初日在籍児童数!D44)</f>
        <v>-</v>
      </c>
      <c r="F50" s="432" t="str">
        <f>IF(初日在籍児童数!E44="","-",初日在籍児童数!E44)</f>
        <v>-</v>
      </c>
      <c r="G50" s="432" t="str">
        <f>IF(初日在籍児童数!F44="","-",初日在籍児童数!F44)</f>
        <v>-</v>
      </c>
      <c r="H50" s="432" t="str">
        <f>IF(初日在籍児童数!G44="","-",初日在籍児童数!G44)</f>
        <v>-</v>
      </c>
      <c r="I50" s="432" t="str">
        <f>IF(初日在籍児童数!H44="","-",初日在籍児童数!H44)</f>
        <v>-</v>
      </c>
      <c r="J50" s="433" t="str">
        <f>IF(初日在籍児童数!I44="","-",初日在籍児童数!I44)</f>
        <v>-</v>
      </c>
      <c r="K50" s="434" t="str">
        <f>IF(初日在籍児童数!J44="","-",初日在籍児童数!J44)</f>
        <v>-</v>
      </c>
      <c r="L50" s="432" t="str">
        <f>IF(初日在籍児童数!K44="","-",初日在籍児童数!K44)</f>
        <v>-</v>
      </c>
      <c r="M50" s="432" t="str">
        <f>IF(初日在籍児童数!L44="","-",初日在籍児童数!L44)</f>
        <v>-</v>
      </c>
      <c r="N50" s="432" t="str">
        <f>IF(初日在籍児童数!M44="","-",初日在籍児童数!M44)</f>
        <v>-</v>
      </c>
      <c r="O50" s="432" t="str">
        <f>IF(初日在籍児童数!N44="","-",初日在籍児童数!N44)</f>
        <v>-</v>
      </c>
      <c r="P50" s="435" t="str">
        <f>IF(初日在籍児童数!O44="","-",初日在籍児童数!O44)</f>
        <v>-</v>
      </c>
      <c r="Q50" s="64"/>
      <c r="R50" s="105"/>
      <c r="S50" s="106"/>
    </row>
    <row r="51" spans="1:23" ht="24" customHeight="1">
      <c r="A51" s="1656"/>
      <c r="B51" s="1643"/>
      <c r="C51" s="854" t="s">
        <v>147</v>
      </c>
      <c r="D51" s="73" t="s">
        <v>483</v>
      </c>
      <c r="E51" s="432" t="str">
        <f>IF(初日在籍児童数!D45="","-",初日在籍児童数!D45)</f>
        <v>-</v>
      </c>
      <c r="F51" s="432" t="str">
        <f>IF(初日在籍児童数!E45="","-",初日在籍児童数!E45)</f>
        <v>-</v>
      </c>
      <c r="G51" s="432" t="str">
        <f>IF(初日在籍児童数!F45="","-",初日在籍児童数!F45)</f>
        <v>-</v>
      </c>
      <c r="H51" s="432" t="str">
        <f>IF(初日在籍児童数!G45="","-",初日在籍児童数!G45)</f>
        <v>-</v>
      </c>
      <c r="I51" s="432" t="str">
        <f>IF(初日在籍児童数!H45="","-",初日在籍児童数!H45)</f>
        <v>-</v>
      </c>
      <c r="J51" s="433" t="str">
        <f>IF(初日在籍児童数!I45="","-",初日在籍児童数!I45)</f>
        <v>-</v>
      </c>
      <c r="K51" s="434" t="str">
        <f>IF(初日在籍児童数!J45="","-",初日在籍児童数!J45)</f>
        <v>-</v>
      </c>
      <c r="L51" s="432" t="str">
        <f>IF(初日在籍児童数!K45="","-",初日在籍児童数!K45)</f>
        <v>-</v>
      </c>
      <c r="M51" s="432" t="str">
        <f>IF(初日在籍児童数!L45="","-",初日在籍児童数!L45)</f>
        <v>-</v>
      </c>
      <c r="N51" s="432" t="str">
        <f>IF(初日在籍児童数!M45="","-",初日在籍児童数!M45)</f>
        <v>-</v>
      </c>
      <c r="O51" s="432" t="str">
        <f>IF(初日在籍児童数!N45="","-",初日在籍児童数!N45)</f>
        <v>-</v>
      </c>
      <c r="P51" s="435" t="str">
        <f>IF(初日在籍児童数!O45="","-",初日在籍児童数!O45)</f>
        <v>-</v>
      </c>
      <c r="Q51" s="64"/>
      <c r="R51" s="105"/>
      <c r="S51" s="106"/>
    </row>
    <row r="52" spans="1:23" ht="36.65" customHeight="1">
      <c r="A52" s="1656"/>
      <c r="B52" s="1643"/>
      <c r="C52" s="827" t="s">
        <v>934</v>
      </c>
      <c r="D52" s="73" t="s">
        <v>483</v>
      </c>
      <c r="E52" s="646"/>
      <c r="F52" s="646"/>
      <c r="G52" s="646"/>
      <c r="H52" s="646"/>
      <c r="I52" s="646"/>
      <c r="J52" s="647"/>
      <c r="K52" s="1122"/>
      <c r="L52" s="1123"/>
      <c r="M52" s="1123"/>
      <c r="N52" s="1123"/>
      <c r="O52" s="1123"/>
      <c r="P52" s="1124"/>
      <c r="Q52" s="64"/>
      <c r="R52" s="106"/>
      <c r="S52" s="90"/>
    </row>
    <row r="53" spans="1:23" ht="167.4" customHeight="1">
      <c r="A53" s="1656"/>
      <c r="B53" s="1643"/>
      <c r="C53" s="827" t="s">
        <v>909</v>
      </c>
      <c r="D53" s="855" t="s">
        <v>148</v>
      </c>
      <c r="E53" s="646"/>
      <c r="F53" s="646"/>
      <c r="G53" s="646"/>
      <c r="H53" s="646"/>
      <c r="I53" s="646"/>
      <c r="J53" s="647"/>
      <c r="K53" s="1135"/>
      <c r="L53" s="1136"/>
      <c r="M53" s="1136"/>
      <c r="N53" s="1136"/>
      <c r="O53" s="1136"/>
      <c r="P53" s="1137"/>
      <c r="Q53" s="111"/>
      <c r="R53" s="106"/>
      <c r="S53" s="90"/>
    </row>
    <row r="54" spans="1:23" ht="35.4" customHeight="1">
      <c r="A54" s="1656"/>
      <c r="B54" s="1643"/>
      <c r="C54" s="828" t="s">
        <v>935</v>
      </c>
      <c r="D54" s="110" t="s">
        <v>484</v>
      </c>
      <c r="E54" s="646"/>
      <c r="F54" s="646"/>
      <c r="G54" s="646"/>
      <c r="H54" s="646"/>
      <c r="I54" s="646"/>
      <c r="J54" s="647"/>
      <c r="K54" s="1122"/>
      <c r="L54" s="1123"/>
      <c r="M54" s="1123"/>
      <c r="N54" s="1123"/>
      <c r="O54" s="1123"/>
      <c r="P54" s="1124"/>
      <c r="Q54" s="64"/>
      <c r="R54" s="106"/>
      <c r="S54" s="90"/>
    </row>
    <row r="55" spans="1:23" ht="37.75" customHeight="1">
      <c r="A55" s="1656"/>
      <c r="B55" s="1643"/>
      <c r="C55" s="112" t="s">
        <v>936</v>
      </c>
      <c r="D55" s="855" t="s">
        <v>149</v>
      </c>
      <c r="E55" s="646"/>
      <c r="F55" s="646"/>
      <c r="G55" s="646"/>
      <c r="H55" s="646"/>
      <c r="I55" s="646"/>
      <c r="J55" s="647"/>
      <c r="K55" s="1122"/>
      <c r="L55" s="1123"/>
      <c r="M55" s="1123"/>
      <c r="N55" s="1123"/>
      <c r="O55" s="1123"/>
      <c r="P55" s="1124"/>
      <c r="Q55" s="64"/>
      <c r="R55" s="106"/>
      <c r="S55" s="90"/>
    </row>
    <row r="56" spans="1:23" ht="38.4" customHeight="1">
      <c r="A56" s="1656"/>
      <c r="B56" s="1643"/>
      <c r="C56" s="827" t="s">
        <v>937</v>
      </c>
      <c r="D56" s="73" t="s">
        <v>483</v>
      </c>
      <c r="E56" s="646"/>
      <c r="F56" s="646"/>
      <c r="G56" s="646"/>
      <c r="H56" s="646"/>
      <c r="I56" s="646"/>
      <c r="J56" s="647"/>
      <c r="K56" s="1122"/>
      <c r="L56" s="1123"/>
      <c r="M56" s="1123"/>
      <c r="N56" s="1123"/>
      <c r="O56" s="1123"/>
      <c r="P56" s="1124"/>
      <c r="Q56" s="64"/>
      <c r="R56" s="106"/>
      <c r="S56" s="90"/>
    </row>
    <row r="57" spans="1:23" ht="38.4" customHeight="1">
      <c r="A57" s="1656"/>
      <c r="B57" s="1643"/>
      <c r="C57" s="827" t="s">
        <v>938</v>
      </c>
      <c r="D57" s="73" t="s">
        <v>483</v>
      </c>
      <c r="E57" s="646"/>
      <c r="F57" s="646"/>
      <c r="G57" s="646"/>
      <c r="H57" s="646"/>
      <c r="I57" s="646"/>
      <c r="J57" s="647"/>
      <c r="K57" s="1122"/>
      <c r="L57" s="1123"/>
      <c r="M57" s="1123"/>
      <c r="N57" s="1123"/>
      <c r="O57" s="1123"/>
      <c r="P57" s="1124"/>
      <c r="Q57" s="64"/>
      <c r="R57" s="106"/>
      <c r="S57" s="90"/>
    </row>
    <row r="58" spans="1:23" ht="31.25" customHeight="1">
      <c r="A58" s="1656"/>
      <c r="B58" s="1643"/>
      <c r="C58" s="827" t="s">
        <v>939</v>
      </c>
      <c r="D58" s="73" t="s">
        <v>483</v>
      </c>
      <c r="E58" s="646"/>
      <c r="F58" s="646"/>
      <c r="G58" s="646"/>
      <c r="H58" s="646"/>
      <c r="I58" s="646"/>
      <c r="J58" s="647"/>
      <c r="K58" s="1122"/>
      <c r="L58" s="1123"/>
      <c r="M58" s="1123"/>
      <c r="N58" s="1123"/>
      <c r="O58" s="1123"/>
      <c r="P58" s="1124"/>
      <c r="Q58" s="64"/>
      <c r="R58" s="106"/>
      <c r="S58" s="90"/>
    </row>
    <row r="59" spans="1:23" ht="24" customHeight="1">
      <c r="A59" s="1656"/>
      <c r="B59" s="1643"/>
      <c r="C59" s="854" t="s">
        <v>152</v>
      </c>
      <c r="D59" s="73" t="s">
        <v>483</v>
      </c>
      <c r="E59" s="646"/>
      <c r="F59" s="646"/>
      <c r="G59" s="646"/>
      <c r="H59" s="646"/>
      <c r="I59" s="646"/>
      <c r="J59" s="647"/>
      <c r="K59" s="1122"/>
      <c r="L59" s="1123"/>
      <c r="M59" s="1123"/>
      <c r="N59" s="1123"/>
      <c r="O59" s="1123"/>
      <c r="P59" s="1124"/>
      <c r="Q59" s="64"/>
      <c r="R59" s="106"/>
      <c r="S59" s="90"/>
    </row>
    <row r="60" spans="1:23" ht="36">
      <c r="A60" s="1656"/>
      <c r="B60" s="1643"/>
      <c r="C60" s="827" t="s">
        <v>925</v>
      </c>
      <c r="D60" s="85" t="s">
        <v>692</v>
      </c>
      <c r="E60" s="646"/>
      <c r="F60" s="646"/>
      <c r="G60" s="646"/>
      <c r="H60" s="646"/>
      <c r="I60" s="646"/>
      <c r="J60" s="647"/>
      <c r="K60" s="1122"/>
      <c r="L60" s="1123"/>
      <c r="M60" s="1123"/>
      <c r="N60" s="1123"/>
      <c r="O60" s="1123"/>
      <c r="P60" s="1124"/>
      <c r="Q60" s="64"/>
      <c r="R60" s="106"/>
      <c r="S60" s="90"/>
    </row>
    <row r="61" spans="1:23" ht="24" customHeight="1">
      <c r="A61" s="1656"/>
      <c r="B61" s="1643"/>
      <c r="C61" s="854" t="s">
        <v>132</v>
      </c>
      <c r="D61" s="73" t="s">
        <v>483</v>
      </c>
      <c r="E61" s="646"/>
      <c r="F61" s="646"/>
      <c r="G61" s="646"/>
      <c r="H61" s="646"/>
      <c r="I61" s="646"/>
      <c r="J61" s="647"/>
      <c r="K61" s="1122"/>
      <c r="L61" s="1123"/>
      <c r="M61" s="1123"/>
      <c r="N61" s="1123"/>
      <c r="O61" s="1123"/>
      <c r="P61" s="1124"/>
      <c r="Q61" s="64"/>
      <c r="R61" s="106"/>
      <c r="S61" s="90"/>
    </row>
    <row r="62" spans="1:23" ht="24" customHeight="1" thickBot="1">
      <c r="A62" s="1656"/>
      <c r="B62" s="1644"/>
      <c r="C62" s="835" t="s">
        <v>1147</v>
      </c>
      <c r="D62" s="85" t="s">
        <v>172</v>
      </c>
      <c r="E62" s="648"/>
      <c r="F62" s="648"/>
      <c r="G62" s="648"/>
      <c r="H62" s="648"/>
      <c r="I62" s="648"/>
      <c r="J62" s="649"/>
      <c r="K62" s="1126"/>
      <c r="L62" s="1127"/>
      <c r="M62" s="1127"/>
      <c r="N62" s="1127"/>
      <c r="O62" s="1127"/>
      <c r="P62" s="1128"/>
      <c r="Q62" s="64"/>
      <c r="R62" s="98"/>
      <c r="S62" s="98"/>
      <c r="T62" s="98"/>
      <c r="U62" s="99"/>
      <c r="V62" s="122"/>
      <c r="W62" s="102"/>
    </row>
    <row r="63" spans="1:23" ht="48" customHeight="1">
      <c r="A63" s="1656"/>
      <c r="B63" s="1642" t="s">
        <v>185</v>
      </c>
      <c r="C63" s="1636" t="s">
        <v>161</v>
      </c>
      <c r="D63" s="1637"/>
      <c r="E63" s="646"/>
      <c r="F63" s="646"/>
      <c r="G63" s="646"/>
      <c r="H63" s="646"/>
      <c r="I63" s="646"/>
      <c r="J63" s="647"/>
      <c r="K63" s="1122"/>
      <c r="L63" s="1123"/>
      <c r="M63" s="1123"/>
      <c r="N63" s="1123"/>
      <c r="O63" s="1123"/>
      <c r="P63" s="1124"/>
      <c r="Q63" s="64"/>
      <c r="R63" s="106"/>
      <c r="S63" s="90"/>
    </row>
    <row r="64" spans="1:23" ht="48" customHeight="1">
      <c r="A64" s="1656"/>
      <c r="B64" s="1643"/>
      <c r="C64" s="1632" t="s">
        <v>154</v>
      </c>
      <c r="D64" s="1633"/>
      <c r="E64" s="646"/>
      <c r="F64" s="646"/>
      <c r="G64" s="646"/>
      <c r="H64" s="646"/>
      <c r="I64" s="646"/>
      <c r="J64" s="647"/>
      <c r="K64" s="1122"/>
      <c r="L64" s="1123"/>
      <c r="M64" s="1123"/>
      <c r="N64" s="1123"/>
      <c r="O64" s="1123"/>
      <c r="P64" s="1124"/>
      <c r="Q64" s="64"/>
      <c r="R64" s="106"/>
      <c r="S64" s="90"/>
    </row>
    <row r="65" spans="1:23" ht="48" customHeight="1">
      <c r="A65" s="1656"/>
      <c r="B65" s="1643"/>
      <c r="C65" s="1632" t="s">
        <v>162</v>
      </c>
      <c r="D65" s="1633"/>
      <c r="E65" s="646"/>
      <c r="F65" s="646"/>
      <c r="G65" s="646"/>
      <c r="H65" s="646"/>
      <c r="I65" s="646"/>
      <c r="J65" s="647"/>
      <c r="K65" s="1122"/>
      <c r="L65" s="1123"/>
      <c r="M65" s="1123"/>
      <c r="N65" s="1123"/>
      <c r="O65" s="1123"/>
      <c r="P65" s="1124"/>
      <c r="Q65" s="64"/>
      <c r="R65" s="106"/>
      <c r="S65" s="90"/>
    </row>
    <row r="66" spans="1:23" ht="48" customHeight="1">
      <c r="A66" s="1656"/>
      <c r="B66" s="1643"/>
      <c r="C66" s="1632" t="s">
        <v>156</v>
      </c>
      <c r="D66" s="1633"/>
      <c r="E66" s="646"/>
      <c r="F66" s="646"/>
      <c r="G66" s="646"/>
      <c r="H66" s="646"/>
      <c r="I66" s="646"/>
      <c r="J66" s="647"/>
      <c r="K66" s="1122"/>
      <c r="L66" s="1123"/>
      <c r="M66" s="1123"/>
      <c r="N66" s="1123"/>
      <c r="O66" s="1123"/>
      <c r="P66" s="1124"/>
      <c r="Q66" s="64"/>
      <c r="R66" s="106"/>
      <c r="S66" s="90"/>
    </row>
    <row r="67" spans="1:23" ht="124.25" customHeight="1" thickBot="1">
      <c r="A67" s="1657"/>
      <c r="B67" s="1644"/>
      <c r="C67" s="1634" t="s">
        <v>157</v>
      </c>
      <c r="D67" s="1635"/>
      <c r="E67" s="648"/>
      <c r="F67" s="648"/>
      <c r="G67" s="648"/>
      <c r="H67" s="648"/>
      <c r="I67" s="648"/>
      <c r="J67" s="649"/>
      <c r="K67" s="1126"/>
      <c r="L67" s="1127"/>
      <c r="M67" s="1127"/>
      <c r="N67" s="1127"/>
      <c r="O67" s="1127"/>
      <c r="P67" s="1128"/>
      <c r="Q67" s="64"/>
      <c r="R67" s="106"/>
      <c r="S67" s="90"/>
    </row>
    <row r="68" spans="1:23" ht="33.65" customHeight="1">
      <c r="A68" s="1652" t="s">
        <v>183</v>
      </c>
      <c r="B68" s="1642" t="s">
        <v>184</v>
      </c>
      <c r="C68" s="836" t="s">
        <v>940</v>
      </c>
      <c r="D68" s="73" t="s">
        <v>483</v>
      </c>
      <c r="E68" s="652"/>
      <c r="F68" s="652"/>
      <c r="G68" s="652"/>
      <c r="H68" s="652"/>
      <c r="I68" s="652"/>
      <c r="J68" s="653"/>
      <c r="K68" s="1132"/>
      <c r="L68" s="1133"/>
      <c r="M68" s="1133"/>
      <c r="N68" s="1133"/>
      <c r="O68" s="1133"/>
      <c r="P68" s="1134"/>
      <c r="Q68" s="64"/>
      <c r="R68" s="106"/>
      <c r="S68" s="59"/>
    </row>
    <row r="69" spans="1:23" ht="33.65" customHeight="1">
      <c r="A69" s="1653"/>
      <c r="B69" s="1643"/>
      <c r="C69" s="827" t="s">
        <v>941</v>
      </c>
      <c r="D69" s="73" t="s">
        <v>483</v>
      </c>
      <c r="E69" s="646"/>
      <c r="F69" s="646"/>
      <c r="G69" s="646"/>
      <c r="H69" s="646"/>
      <c r="I69" s="646"/>
      <c r="J69" s="647"/>
      <c r="K69" s="1122"/>
      <c r="L69" s="1123"/>
      <c r="M69" s="1123"/>
      <c r="N69" s="1123"/>
      <c r="O69" s="1123"/>
      <c r="P69" s="1124"/>
      <c r="Q69" s="64"/>
      <c r="R69" s="106"/>
    </row>
    <row r="70" spans="1:23" ht="33.65" customHeight="1">
      <c r="A70" s="1653"/>
      <c r="B70" s="1643"/>
      <c r="C70" s="827" t="s">
        <v>925</v>
      </c>
      <c r="D70" s="85" t="s">
        <v>692</v>
      </c>
      <c r="E70" s="646"/>
      <c r="F70" s="646"/>
      <c r="G70" s="646"/>
      <c r="H70" s="646"/>
      <c r="I70" s="646"/>
      <c r="J70" s="647"/>
      <c r="K70" s="1122"/>
      <c r="L70" s="1123"/>
      <c r="M70" s="1123"/>
      <c r="N70" s="1123"/>
      <c r="O70" s="1123"/>
      <c r="P70" s="1124"/>
      <c r="Q70" s="64"/>
      <c r="R70" s="106"/>
    </row>
    <row r="71" spans="1:23" ht="33.65" customHeight="1">
      <c r="A71" s="1653"/>
      <c r="B71" s="1643"/>
      <c r="C71" s="854" t="s">
        <v>132</v>
      </c>
      <c r="D71" s="73" t="s">
        <v>483</v>
      </c>
      <c r="E71" s="646"/>
      <c r="F71" s="646"/>
      <c r="G71" s="646"/>
      <c r="H71" s="646"/>
      <c r="I71" s="646"/>
      <c r="J71" s="647"/>
      <c r="K71" s="1122"/>
      <c r="L71" s="1123"/>
      <c r="M71" s="1123"/>
      <c r="N71" s="1123"/>
      <c r="O71" s="1123"/>
      <c r="P71" s="1124"/>
      <c r="Q71" s="64"/>
      <c r="R71" s="106"/>
    </row>
    <row r="72" spans="1:23" ht="97.25" customHeight="1" thickBot="1">
      <c r="A72" s="1654"/>
      <c r="B72" s="1644"/>
      <c r="C72" s="1155" t="s">
        <v>1161</v>
      </c>
      <c r="D72" s="123" t="s">
        <v>172</v>
      </c>
      <c r="E72" s="650"/>
      <c r="F72" s="650"/>
      <c r="G72" s="650"/>
      <c r="H72" s="650"/>
      <c r="I72" s="650"/>
      <c r="J72" s="651"/>
      <c r="K72" s="1129"/>
      <c r="L72" s="1130"/>
      <c r="M72" s="1130"/>
      <c r="N72" s="1130"/>
      <c r="O72" s="1130"/>
      <c r="P72" s="1131"/>
      <c r="Q72" s="64"/>
      <c r="R72" s="98"/>
      <c r="S72" s="98"/>
      <c r="T72" s="98"/>
      <c r="U72" s="99"/>
      <c r="V72" s="122"/>
      <c r="W72" s="102"/>
    </row>
    <row r="73" spans="1:23" ht="8.4" customHeight="1">
      <c r="C73" s="57"/>
      <c r="D73" s="57"/>
      <c r="E73" s="58"/>
      <c r="F73" s="58"/>
      <c r="G73" s="58"/>
      <c r="H73" s="58"/>
      <c r="I73" s="58"/>
      <c r="J73" s="58"/>
      <c r="K73" s="58"/>
      <c r="L73" s="58"/>
      <c r="M73" s="58"/>
      <c r="N73" s="58"/>
      <c r="O73" s="58"/>
      <c r="P73" s="58"/>
      <c r="Q73" s="56"/>
      <c r="R73" s="106"/>
    </row>
    <row r="74" spans="1:23" ht="24" customHeight="1">
      <c r="B74" s="64" t="s">
        <v>163</v>
      </c>
      <c r="C74" s="113" t="s">
        <v>164</v>
      </c>
      <c r="D74" s="58" t="s">
        <v>165</v>
      </c>
      <c r="E74" s="58"/>
      <c r="F74" s="58"/>
      <c r="G74" s="58"/>
      <c r="H74" s="58"/>
      <c r="I74" s="58"/>
      <c r="J74" s="58"/>
      <c r="K74" s="58"/>
      <c r="L74" s="58"/>
      <c r="M74" s="58"/>
      <c r="N74" s="58"/>
      <c r="O74" s="58"/>
      <c r="P74" s="56"/>
      <c r="Q74" s="114"/>
      <c r="R74" s="60"/>
    </row>
    <row r="75" spans="1:23" ht="33.65" customHeight="1">
      <c r="B75" s="64" t="s">
        <v>163</v>
      </c>
      <c r="C75" s="115" t="s">
        <v>166</v>
      </c>
      <c r="D75" s="58" t="s">
        <v>167</v>
      </c>
      <c r="E75" s="58"/>
      <c r="F75" s="58"/>
      <c r="G75" s="58"/>
      <c r="H75" s="58"/>
      <c r="I75" s="58"/>
      <c r="J75" s="58"/>
      <c r="K75" s="58"/>
      <c r="L75" s="58"/>
      <c r="M75" s="58"/>
      <c r="N75" s="58"/>
      <c r="O75" s="58"/>
      <c r="P75" s="56"/>
      <c r="Q75" s="114"/>
      <c r="R75" s="60"/>
    </row>
    <row r="76" spans="1:23" ht="24" customHeight="1">
      <c r="C76" s="113"/>
      <c r="D76" s="113"/>
      <c r="E76" s="58"/>
      <c r="F76" s="58"/>
      <c r="G76" s="58"/>
      <c r="H76" s="58"/>
      <c r="I76" s="58"/>
      <c r="J76" s="58"/>
      <c r="K76" s="58"/>
      <c r="L76" s="58"/>
      <c r="M76" s="58"/>
      <c r="N76" s="58"/>
      <c r="O76" s="58"/>
      <c r="P76" s="58"/>
      <c r="Q76" s="56"/>
    </row>
    <row r="78" spans="1:23" ht="24" customHeight="1">
      <c r="C78" s="116"/>
      <c r="D78" s="116"/>
      <c r="E78" s="117"/>
      <c r="F78" s="117"/>
      <c r="G78" s="117"/>
    </row>
  </sheetData>
  <sheetProtection password="BF98" sheet="1" objects="1" scenarios="1"/>
  <mergeCells count="41">
    <mergeCell ref="B68:B72"/>
    <mergeCell ref="A68:A72"/>
    <mergeCell ref="B49:B62"/>
    <mergeCell ref="A6:A20"/>
    <mergeCell ref="A21:A38"/>
    <mergeCell ref="A39:A48"/>
    <mergeCell ref="A49:A67"/>
    <mergeCell ref="B39:B43"/>
    <mergeCell ref="B44:B48"/>
    <mergeCell ref="B63:B67"/>
    <mergeCell ref="T23:U23"/>
    <mergeCell ref="C2:P2"/>
    <mergeCell ref="B16:B20"/>
    <mergeCell ref="C16:D16"/>
    <mergeCell ref="C17:D17"/>
    <mergeCell ref="C18:D18"/>
    <mergeCell ref="C19:D19"/>
    <mergeCell ref="B6:B15"/>
    <mergeCell ref="B21:B38"/>
    <mergeCell ref="T19:U19"/>
    <mergeCell ref="C20:D20"/>
    <mergeCell ref="T20:U20"/>
    <mergeCell ref="T21:U21"/>
    <mergeCell ref="T22:U22"/>
    <mergeCell ref="G3:J3"/>
    <mergeCell ref="L3:P3"/>
    <mergeCell ref="C66:D66"/>
    <mergeCell ref="C67:D67"/>
    <mergeCell ref="C44:D44"/>
    <mergeCell ref="C45:D45"/>
    <mergeCell ref="C46:D46"/>
    <mergeCell ref="C47:D47"/>
    <mergeCell ref="C48:D48"/>
    <mergeCell ref="C63:D63"/>
    <mergeCell ref="C64:D64"/>
    <mergeCell ref="C65:D65"/>
    <mergeCell ref="C39:D39"/>
    <mergeCell ref="C40:D40"/>
    <mergeCell ref="C41:D41"/>
    <mergeCell ref="C42:D42"/>
    <mergeCell ref="C43:D43"/>
  </mergeCells>
  <phoneticPr fontId="4"/>
  <conditionalFormatting sqref="T19:T23 C15:P20 C6:P13 C49:P61 C63:P71">
    <cfRule type="expression" dxfId="157" priority="67">
      <formula>$J$3=$W$9</formula>
    </cfRule>
  </conditionalFormatting>
  <conditionalFormatting sqref="T19:T23 C6:P13 C68:P71 C15:P33 C34:D36 K34:P36 E34:J37 C39:P48">
    <cfRule type="expression" dxfId="156" priority="66">
      <formula>$J$3=$W$10</formula>
    </cfRule>
  </conditionalFormatting>
  <conditionalFormatting sqref="T19:T23">
    <cfRule type="expression" dxfId="155" priority="63">
      <formula>$J$3=$W$11</formula>
    </cfRule>
    <cfRule type="expression" dxfId="154" priority="64">
      <formula>$J$3=$W$12</formula>
    </cfRule>
    <cfRule type="expression" dxfId="153" priority="65">
      <formula>$J$3=$W$11</formula>
    </cfRule>
  </conditionalFormatting>
  <conditionalFormatting sqref="C63:P71 C21:P33 C34:D36 K34:P36 E34:J37 C39:P61">
    <cfRule type="expression" dxfId="152" priority="62">
      <formula>$J$3=$W$8</formula>
    </cfRule>
  </conditionalFormatting>
  <conditionalFormatting sqref="C63:P67 C6:P13 C15:P33 C34:D36 K34:P36 E34:J37 C39:P61">
    <cfRule type="expression" dxfId="151" priority="60">
      <formula>$J$3=$W$12</formula>
    </cfRule>
    <cfRule type="expression" dxfId="150" priority="61">
      <formula>$J$3=$W$11</formula>
    </cfRule>
  </conditionalFormatting>
  <conditionalFormatting sqref="E23:P23">
    <cfRule type="expression" dxfId="149" priority="59">
      <formula>$J$3=$W$9</formula>
    </cfRule>
  </conditionalFormatting>
  <conditionalFormatting sqref="E50:P50">
    <cfRule type="expression" dxfId="148" priority="58">
      <formula>$J$3=$W$10</formula>
    </cfRule>
  </conditionalFormatting>
  <conditionalFormatting sqref="E24:P24">
    <cfRule type="expression" dxfId="147" priority="57">
      <formula>$J$3=$W$9</formula>
    </cfRule>
  </conditionalFormatting>
  <conditionalFormatting sqref="E51:P51">
    <cfRule type="expression" dxfId="146" priority="56">
      <formula>$J$3=$W$10</formula>
    </cfRule>
  </conditionalFormatting>
  <conditionalFormatting sqref="E51:P51">
    <cfRule type="expression" dxfId="145" priority="55">
      <formula>$J$3=$W$9</formula>
    </cfRule>
  </conditionalFormatting>
  <conditionalFormatting sqref="E23:P23">
    <cfRule type="expression" dxfId="144" priority="54">
      <formula>$J$3=$W$9</formula>
    </cfRule>
  </conditionalFormatting>
  <conditionalFormatting sqref="E51:P51">
    <cfRule type="expression" dxfId="143" priority="53">
      <formula>$J$3=$W$10</formula>
    </cfRule>
  </conditionalFormatting>
  <conditionalFormatting sqref="E51:P51">
    <cfRule type="expression" dxfId="142" priority="52">
      <formula>$J$3=$W$9</formula>
    </cfRule>
  </conditionalFormatting>
  <conditionalFormatting sqref="E50:P50">
    <cfRule type="expression" dxfId="141" priority="51">
      <formula>$J$3=$W$10</formula>
    </cfRule>
  </conditionalFormatting>
  <conditionalFormatting sqref="C14 E14:P14">
    <cfRule type="expression" dxfId="140" priority="50">
      <formula>$J$3=$W$9</formula>
    </cfRule>
  </conditionalFormatting>
  <conditionalFormatting sqref="C14 E14:P14">
    <cfRule type="expression" dxfId="139" priority="49">
      <formula>$J$3=$W$10</formula>
    </cfRule>
  </conditionalFormatting>
  <conditionalFormatting sqref="C14 E14:P14">
    <cfRule type="expression" dxfId="138" priority="47">
      <formula>$J$3=$W$12</formula>
    </cfRule>
    <cfRule type="expression" dxfId="137" priority="48">
      <formula>$J$3=$W$11</formula>
    </cfRule>
  </conditionalFormatting>
  <conditionalFormatting sqref="D38:P38">
    <cfRule type="expression" dxfId="136" priority="46">
      <formula>$J$3=$W$9</formula>
    </cfRule>
  </conditionalFormatting>
  <conditionalFormatting sqref="D38:P38">
    <cfRule type="expression" dxfId="135" priority="45">
      <formula>$J$3=$W$10</formula>
    </cfRule>
  </conditionalFormatting>
  <conditionalFormatting sqref="D38:P38">
    <cfRule type="expression" dxfId="134" priority="43">
      <formula>$J$3=$W$12</formula>
    </cfRule>
    <cfRule type="expression" dxfId="133" priority="44">
      <formula>$J$3=$W$11</formula>
    </cfRule>
  </conditionalFormatting>
  <conditionalFormatting sqref="C72:P72">
    <cfRule type="expression" dxfId="132" priority="42">
      <formula>$J$3=$W$9</formula>
    </cfRule>
  </conditionalFormatting>
  <conditionalFormatting sqref="C72:P72">
    <cfRule type="expression" dxfId="131" priority="41">
      <formula>$J$3=$W$10</formula>
    </cfRule>
  </conditionalFormatting>
  <conditionalFormatting sqref="C72:P72">
    <cfRule type="expression" dxfId="130" priority="39">
      <formula>$J$3=$W$12</formula>
    </cfRule>
    <cfRule type="expression" dxfId="129" priority="40">
      <formula>$J$3=$W$11</formula>
    </cfRule>
  </conditionalFormatting>
  <conditionalFormatting sqref="C37:D37 K37:P37">
    <cfRule type="expression" dxfId="128" priority="38">
      <formula>$J$3=$W$9</formula>
    </cfRule>
  </conditionalFormatting>
  <conditionalFormatting sqref="C37:D37 K37:P37">
    <cfRule type="expression" dxfId="127" priority="37">
      <formula>$J$3=$W$10</formula>
    </cfRule>
  </conditionalFormatting>
  <conditionalFormatting sqref="C37:D37 K37:P37">
    <cfRule type="expression" dxfId="126" priority="35">
      <formula>$J$3=$W$12</formula>
    </cfRule>
    <cfRule type="expression" dxfId="125" priority="36">
      <formula>$J$3=$W$11</formula>
    </cfRule>
  </conditionalFormatting>
  <conditionalFormatting sqref="C62:P62">
    <cfRule type="expression" dxfId="124" priority="34">
      <formula>$J$3=$W$9</formula>
    </cfRule>
  </conditionalFormatting>
  <conditionalFormatting sqref="C62:P62">
    <cfRule type="expression" dxfId="123" priority="33">
      <formula>$J$3=$W$10</formula>
    </cfRule>
  </conditionalFormatting>
  <conditionalFormatting sqref="C62:P62">
    <cfRule type="expression" dxfId="122" priority="31">
      <formula>$J$3=$W$12</formula>
    </cfRule>
    <cfRule type="expression" dxfId="121" priority="32">
      <formula>$J$3=$W$11</formula>
    </cfRule>
  </conditionalFormatting>
  <conditionalFormatting sqref="D14">
    <cfRule type="expression" dxfId="120" priority="29">
      <formula>$J$3=$W$9</formula>
    </cfRule>
  </conditionalFormatting>
  <conditionalFormatting sqref="D14">
    <cfRule type="expression" dxfId="119" priority="28">
      <formula>$J$3=$W$10</formula>
    </cfRule>
  </conditionalFormatting>
  <conditionalFormatting sqref="D14">
    <cfRule type="expression" dxfId="118" priority="26">
      <formula>$J$3=$W$12</formula>
    </cfRule>
    <cfRule type="expression" dxfId="117" priority="27">
      <formula>$J$3=$W$11</formula>
    </cfRule>
  </conditionalFormatting>
  <conditionalFormatting sqref="D21:D25">
    <cfRule type="expression" dxfId="116" priority="25">
      <formula>$J$3=$W$9</formula>
    </cfRule>
  </conditionalFormatting>
  <conditionalFormatting sqref="D28:D30">
    <cfRule type="expression" dxfId="115" priority="24">
      <formula>$J$3=$W$9</formula>
    </cfRule>
  </conditionalFormatting>
  <conditionalFormatting sqref="D35:D36">
    <cfRule type="expression" dxfId="114" priority="23">
      <formula>$J$3=$W$9</formula>
    </cfRule>
  </conditionalFormatting>
  <conditionalFormatting sqref="D49:D52">
    <cfRule type="expression" dxfId="113" priority="22">
      <formula>$J$3=$W$10</formula>
    </cfRule>
  </conditionalFormatting>
  <conditionalFormatting sqref="D49:D52">
    <cfRule type="expression" dxfId="112" priority="21">
      <formula>$J$3=$W$9</formula>
    </cfRule>
  </conditionalFormatting>
  <conditionalFormatting sqref="D56:D59">
    <cfRule type="expression" dxfId="111" priority="20">
      <formula>$J$3=$W$10</formula>
    </cfRule>
  </conditionalFormatting>
  <conditionalFormatting sqref="D56:D59">
    <cfRule type="expression" dxfId="110" priority="19">
      <formula>$J$3=$W$9</formula>
    </cfRule>
  </conditionalFormatting>
  <conditionalFormatting sqref="D61">
    <cfRule type="expression" dxfId="109" priority="18">
      <formula>$J$3=$W$10</formula>
    </cfRule>
  </conditionalFormatting>
  <conditionalFormatting sqref="D61">
    <cfRule type="expression" dxfId="108" priority="17">
      <formula>$J$3=$W$9</formula>
    </cfRule>
  </conditionalFormatting>
  <conditionalFormatting sqref="D68:D69">
    <cfRule type="expression" dxfId="107" priority="15">
      <formula>$J$3=$W$12</formula>
    </cfRule>
    <cfRule type="expression" dxfId="106" priority="16">
      <formula>$J$3=$W$11</formula>
    </cfRule>
  </conditionalFormatting>
  <conditionalFormatting sqref="D68:D69">
    <cfRule type="expression" dxfId="105" priority="14">
      <formula>$J$3=$W$10</formula>
    </cfRule>
  </conditionalFormatting>
  <conditionalFormatting sqref="D68:D69">
    <cfRule type="expression" dxfId="104" priority="13">
      <formula>$J$3=$W$9</formula>
    </cfRule>
  </conditionalFormatting>
  <conditionalFormatting sqref="D71">
    <cfRule type="expression" dxfId="103" priority="11">
      <formula>$J$3=$W$12</formula>
    </cfRule>
    <cfRule type="expression" dxfId="102" priority="12">
      <formula>$J$3=$W$11</formula>
    </cfRule>
  </conditionalFormatting>
  <conditionalFormatting sqref="D71">
    <cfRule type="expression" dxfId="101" priority="10">
      <formula>$J$3=$W$10</formula>
    </cfRule>
  </conditionalFormatting>
  <conditionalFormatting sqref="D71">
    <cfRule type="expression" dxfId="100" priority="9">
      <formula>$J$3=$W$9</formula>
    </cfRule>
  </conditionalFormatting>
  <conditionalFormatting sqref="D32">
    <cfRule type="expression" dxfId="99" priority="8">
      <formula>$J$3=$W$9</formula>
    </cfRule>
  </conditionalFormatting>
  <conditionalFormatting sqref="D60">
    <cfRule type="expression" dxfId="98" priority="7">
      <formula>$J$3=$W$10</formula>
    </cfRule>
  </conditionalFormatting>
  <conditionalFormatting sqref="D70">
    <cfRule type="expression" dxfId="97" priority="5">
      <formula>$J$3=$W$12</formula>
    </cfRule>
    <cfRule type="expression" dxfId="96" priority="6">
      <formula>$J$3=$W$11</formula>
    </cfRule>
  </conditionalFormatting>
  <conditionalFormatting sqref="C38">
    <cfRule type="expression" dxfId="95" priority="4">
      <formula>$J$3=$W$9</formula>
    </cfRule>
  </conditionalFormatting>
  <conditionalFormatting sqref="C38">
    <cfRule type="expression" dxfId="94" priority="3">
      <formula>$J$3=$W$10</formula>
    </cfRule>
  </conditionalFormatting>
  <conditionalFormatting sqref="C38">
    <cfRule type="expression" dxfId="93" priority="1">
      <formula>$J$3=$W$12</formula>
    </cfRule>
    <cfRule type="expression" dxfId="92" priority="2">
      <formula>$J$3=$W$11</formula>
    </cfRule>
  </conditionalFormatting>
  <dataValidations count="6">
    <dataValidation type="list" allowBlank="1" showInputMessage="1" showErrorMessage="1" sqref="E16:P22 E8:P9 E25:P25 E54:P54 E63:P69 E11:P11 E56:P59 E28:P30 E6:P6 E39:P49 E52:P52 E14:P14 E71:P71 E61:P61 E33:P36">
      <formula1>$R$8:$R$9</formula1>
    </dataValidation>
    <dataValidation type="list" allowBlank="1" showInputMessage="1" showErrorMessage="1" sqref="P12 P31">
      <formula1>$U$8:$U$11</formula1>
    </dataValidation>
    <dataValidation type="list" allowBlank="1" showInputMessage="1" showErrorMessage="1" sqref="E55:P55 E10:P10 E27:P27">
      <formula1>$S$8:$S$10</formula1>
    </dataValidation>
    <dataValidation type="list" allowBlank="1" showInputMessage="1" showErrorMessage="1" sqref="E13:P13 E60:P60 E70:P70 E32:P32">
      <formula1>$T$8:$T$11</formula1>
    </dataValidation>
    <dataValidation type="list" allowBlank="1" showInputMessage="1" showErrorMessage="1" sqref="E53:P53 E26:P26">
      <formula1>$V$8:$V$21</formula1>
    </dataValidation>
    <dataValidation imeMode="off" allowBlank="1" showInputMessage="1" showErrorMessage="1" sqref="E37:P37"/>
  </dataValidations>
  <pageMargins left="0.70866141732283472" right="0.70866141732283472" top="0.74803149606299213" bottom="0.74803149606299213" header="0.31496062992125984" footer="0.31496062992125984"/>
  <pageSetup paperSize="9" scale="50" orientation="landscape" r:id="rId1"/>
  <headerFooter>
    <oddHeader>&amp;R&amp;D　&amp;T</oddHeader>
  </headerFooter>
  <rowBreaks count="4" manualBreakCount="4">
    <brk id="20" max="16" man="1"/>
    <brk id="38" max="16" man="1"/>
    <brk id="48" max="16" man="1"/>
    <brk id="67" max="16" man="1"/>
  </rowBreaks>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FFFF00"/>
  </sheetPr>
  <dimension ref="A1:Z57"/>
  <sheetViews>
    <sheetView view="pageBreakPreview" topLeftCell="A40" zoomScaleNormal="100" zoomScaleSheetLayoutView="100" workbookViewId="0">
      <selection activeCell="R36" sqref="R36"/>
    </sheetView>
  </sheetViews>
  <sheetFormatPr defaultColWidth="8.90625" defaultRowHeight="12"/>
  <cols>
    <col min="1" max="2" width="5.90625" style="436" customWidth="1"/>
    <col min="3" max="3" width="8" style="436" customWidth="1"/>
    <col min="4" max="17" width="4.81640625" style="436" customWidth="1"/>
    <col min="18" max="18" width="7.90625" style="436" customWidth="1"/>
    <col min="19" max="19" width="7.6328125" style="436" customWidth="1"/>
    <col min="20" max="16384" width="8.90625" style="436"/>
  </cols>
  <sheetData>
    <row r="1" spans="1:26" ht="18">
      <c r="S1" s="437" t="str">
        <f>"【施設名】"&amp;基本情報!$C$3</f>
        <v>【施設名】</v>
      </c>
    </row>
    <row r="2" spans="1:26" ht="20">
      <c r="A2" s="293" t="s">
        <v>517</v>
      </c>
      <c r="B2" s="9"/>
      <c r="C2" s="9"/>
      <c r="D2" s="291"/>
      <c r="E2" s="291"/>
      <c r="F2" s="291"/>
      <c r="G2" s="291"/>
      <c r="H2" s="291"/>
      <c r="I2" s="291"/>
      <c r="J2" s="292"/>
      <c r="K2" s="291"/>
      <c r="L2" s="291"/>
      <c r="M2" s="291"/>
      <c r="N2" s="6"/>
      <c r="O2" s="6"/>
      <c r="P2" s="6"/>
      <c r="Q2" s="6"/>
      <c r="R2" s="7"/>
      <c r="S2" s="6"/>
    </row>
    <row r="3" spans="1:26" ht="17" thickBot="1">
      <c r="A3" s="2" t="s">
        <v>1146</v>
      </c>
      <c r="B3" s="2"/>
      <c r="C3" s="2"/>
      <c r="D3" s="3"/>
      <c r="E3" s="3"/>
      <c r="F3" s="3"/>
      <c r="G3" s="3"/>
      <c r="H3" s="3"/>
      <c r="I3" s="3"/>
      <c r="J3" s="4"/>
      <c r="K3" s="3"/>
      <c r="L3" s="3"/>
      <c r="M3" s="3"/>
      <c r="N3" s="5"/>
      <c r="O3" s="5"/>
      <c r="P3" s="6"/>
      <c r="Q3" s="6"/>
      <c r="R3" s="7"/>
      <c r="S3" s="6"/>
    </row>
    <row r="4" spans="1:26" ht="14.4" customHeight="1" thickBot="1">
      <c r="A4" s="1682" t="s">
        <v>104</v>
      </c>
      <c r="B4" s="1683"/>
      <c r="C4" s="1684"/>
      <c r="D4" s="1713" t="s">
        <v>45</v>
      </c>
      <c r="E4" s="1695"/>
      <c r="F4" s="1713" t="s">
        <v>46</v>
      </c>
      <c r="G4" s="1695"/>
      <c r="H4" s="1713" t="s">
        <v>47</v>
      </c>
      <c r="I4" s="1695"/>
      <c r="J4" s="1713" t="s">
        <v>48</v>
      </c>
      <c r="K4" s="1695"/>
      <c r="L4" s="1713" t="s">
        <v>49</v>
      </c>
      <c r="M4" s="1695"/>
      <c r="N4" s="1713" t="s">
        <v>50</v>
      </c>
      <c r="O4" s="1714"/>
      <c r="P4" s="9"/>
      <c r="Q4" s="8"/>
      <c r="R4" s="9"/>
      <c r="S4" s="2"/>
    </row>
    <row r="5" spans="1:26" ht="14.4" customHeight="1" thickBot="1">
      <c r="A5" s="1685"/>
      <c r="B5" s="1686"/>
      <c r="C5" s="1687"/>
      <c r="D5" s="44" t="s">
        <v>51</v>
      </c>
      <c r="E5" s="45" t="s">
        <v>52</v>
      </c>
      <c r="F5" s="44" t="s">
        <v>51</v>
      </c>
      <c r="G5" s="45" t="s">
        <v>52</v>
      </c>
      <c r="H5" s="44" t="s">
        <v>51</v>
      </c>
      <c r="I5" s="45" t="s">
        <v>52</v>
      </c>
      <c r="J5" s="44" t="s">
        <v>51</v>
      </c>
      <c r="K5" s="45" t="s">
        <v>52</v>
      </c>
      <c r="L5" s="44" t="s">
        <v>51</v>
      </c>
      <c r="M5" s="45" t="s">
        <v>52</v>
      </c>
      <c r="N5" s="44" t="s">
        <v>51</v>
      </c>
      <c r="O5" s="46" t="s">
        <v>52</v>
      </c>
      <c r="P5" s="10"/>
      <c r="Q5" s="10"/>
      <c r="R5" s="10"/>
      <c r="S5" s="2"/>
    </row>
    <row r="6" spans="1:26" ht="13.25" customHeight="1" thickBot="1">
      <c r="A6" s="1702" t="s">
        <v>53</v>
      </c>
      <c r="B6" s="1705" t="s">
        <v>54</v>
      </c>
      <c r="C6" s="1706"/>
      <c r="D6" s="930"/>
      <c r="E6" s="930"/>
      <c r="F6" s="930"/>
      <c r="G6" s="930"/>
      <c r="H6" s="930"/>
      <c r="I6" s="930"/>
      <c r="J6" s="930"/>
      <c r="K6" s="930"/>
      <c r="L6" s="930"/>
      <c r="M6" s="930"/>
      <c r="N6" s="930"/>
      <c r="O6" s="930"/>
      <c r="P6" s="12"/>
      <c r="Q6" s="12"/>
      <c r="R6" s="12"/>
      <c r="S6" s="11"/>
    </row>
    <row r="7" spans="1:26" ht="16.5">
      <c r="A7" s="1703"/>
      <c r="B7" s="1707" t="s">
        <v>55</v>
      </c>
      <c r="C7" s="1708"/>
      <c r="D7" s="933"/>
      <c r="E7" s="933"/>
      <c r="F7" s="933"/>
      <c r="G7" s="933"/>
      <c r="H7" s="933"/>
      <c r="I7" s="933"/>
      <c r="J7" s="933"/>
      <c r="K7" s="933"/>
      <c r="L7" s="933"/>
      <c r="M7" s="933"/>
      <c r="N7" s="933"/>
      <c r="O7" s="933"/>
      <c r="P7" s="12"/>
      <c r="Q7" s="12"/>
      <c r="R7" s="12"/>
      <c r="S7" s="11"/>
      <c r="V7" s="1719" t="s">
        <v>77</v>
      </c>
      <c r="W7" s="1720" t="s">
        <v>96</v>
      </c>
      <c r="X7" s="1725" t="s">
        <v>100</v>
      </c>
      <c r="Y7" s="1723" t="s">
        <v>101</v>
      </c>
      <c r="Z7" s="1721" t="s">
        <v>102</v>
      </c>
    </row>
    <row r="8" spans="1:26" ht="17" thickBot="1">
      <c r="A8" s="1703"/>
      <c r="B8" s="1709" t="s">
        <v>56</v>
      </c>
      <c r="C8" s="1710"/>
      <c r="D8" s="937"/>
      <c r="E8" s="937"/>
      <c r="F8" s="937"/>
      <c r="G8" s="937"/>
      <c r="H8" s="937"/>
      <c r="I8" s="937"/>
      <c r="J8" s="937"/>
      <c r="K8" s="937"/>
      <c r="L8" s="937"/>
      <c r="M8" s="937"/>
      <c r="N8" s="937"/>
      <c r="O8" s="937"/>
      <c r="P8" s="12"/>
      <c r="Q8" s="12"/>
      <c r="R8" s="12"/>
      <c r="S8" s="11"/>
      <c r="V8" s="1719"/>
      <c r="W8" s="1720"/>
      <c r="X8" s="1726"/>
      <c r="Y8" s="1724"/>
      <c r="Z8" s="1722"/>
    </row>
    <row r="9" spans="1:26" ht="17" thickBot="1">
      <c r="A9" s="1690" t="s">
        <v>57</v>
      </c>
      <c r="B9" s="1691"/>
      <c r="C9" s="1692"/>
      <c r="D9" s="383">
        <f>SUM(D6:D8)</f>
        <v>0</v>
      </c>
      <c r="E9" s="383">
        <f t="shared" ref="E9:O9" si="0">SUM(E6:E8)</f>
        <v>0</v>
      </c>
      <c r="F9" s="383">
        <f t="shared" si="0"/>
        <v>0</v>
      </c>
      <c r="G9" s="383">
        <f t="shared" si="0"/>
        <v>0</v>
      </c>
      <c r="H9" s="383">
        <f t="shared" si="0"/>
        <v>0</v>
      </c>
      <c r="I9" s="383">
        <f t="shared" si="0"/>
        <v>0</v>
      </c>
      <c r="J9" s="383">
        <f t="shared" si="0"/>
        <v>0</v>
      </c>
      <c r="K9" s="383">
        <f t="shared" si="0"/>
        <v>0</v>
      </c>
      <c r="L9" s="383">
        <f t="shared" si="0"/>
        <v>0</v>
      </c>
      <c r="M9" s="383">
        <f t="shared" si="0"/>
        <v>0</v>
      </c>
      <c r="N9" s="383">
        <f t="shared" si="0"/>
        <v>0</v>
      </c>
      <c r="O9" s="384">
        <f t="shared" si="0"/>
        <v>0</v>
      </c>
      <c r="P9" s="12"/>
      <c r="Q9" s="12"/>
      <c r="R9" s="12"/>
      <c r="S9" s="11"/>
      <c r="V9" s="131" t="s">
        <v>103</v>
      </c>
      <c r="W9" s="130" t="s">
        <v>103</v>
      </c>
      <c r="X9" s="49" t="str">
        <f>V9&amp;W9</f>
        <v>○○</v>
      </c>
      <c r="Y9" s="131">
        <v>6</v>
      </c>
      <c r="Z9" s="50">
        <v>15</v>
      </c>
    </row>
    <row r="10" spans="1:26" ht="13.25" customHeight="1">
      <c r="A10" s="1702" t="s">
        <v>58</v>
      </c>
      <c r="B10" s="1705" t="s">
        <v>59</v>
      </c>
      <c r="C10" s="1706"/>
      <c r="D10" s="931"/>
      <c r="E10" s="930"/>
      <c r="F10" s="930"/>
      <c r="G10" s="931"/>
      <c r="H10" s="930"/>
      <c r="I10" s="931"/>
      <c r="J10" s="930"/>
      <c r="K10" s="931"/>
      <c r="L10" s="930"/>
      <c r="M10" s="931"/>
      <c r="N10" s="930"/>
      <c r="O10" s="932"/>
      <c r="P10" s="12"/>
      <c r="Q10" s="12"/>
      <c r="R10" s="12"/>
      <c r="S10" s="11"/>
      <c r="V10" s="131" t="s">
        <v>514</v>
      </c>
      <c r="W10" s="130" t="s">
        <v>103</v>
      </c>
      <c r="X10" s="49" t="str">
        <f>V10&amp;W10</f>
        <v>-○</v>
      </c>
      <c r="Y10" s="131">
        <v>6</v>
      </c>
      <c r="Z10" s="50">
        <v>20</v>
      </c>
    </row>
    <row r="11" spans="1:26" ht="16.5">
      <c r="A11" s="1703"/>
      <c r="B11" s="1707" t="s">
        <v>60</v>
      </c>
      <c r="C11" s="1708"/>
      <c r="D11" s="934"/>
      <c r="E11" s="934"/>
      <c r="F11" s="934"/>
      <c r="G11" s="934"/>
      <c r="H11" s="934"/>
      <c r="I11" s="934"/>
      <c r="J11" s="934"/>
      <c r="K11" s="934"/>
      <c r="L11" s="934"/>
      <c r="M11" s="934"/>
      <c r="N11" s="934"/>
      <c r="O11" s="936"/>
      <c r="P11" s="12"/>
      <c r="Q11" s="12"/>
      <c r="R11" s="12"/>
      <c r="S11" s="11"/>
      <c r="V11" s="131" t="s">
        <v>103</v>
      </c>
      <c r="W11" s="130" t="s">
        <v>514</v>
      </c>
      <c r="X11" s="49" t="str">
        <f>V11&amp;W11</f>
        <v>○-</v>
      </c>
      <c r="Y11" s="131">
        <v>15</v>
      </c>
      <c r="Z11" s="50">
        <v>15</v>
      </c>
    </row>
    <row r="12" spans="1:26" ht="17" thickBot="1">
      <c r="A12" s="1704"/>
      <c r="B12" s="1709" t="s">
        <v>61</v>
      </c>
      <c r="C12" s="1710"/>
      <c r="D12" s="939"/>
      <c r="E12" s="937"/>
      <c r="F12" s="937"/>
      <c r="G12" s="937"/>
      <c r="H12" s="937"/>
      <c r="I12" s="937"/>
      <c r="J12" s="937"/>
      <c r="K12" s="937"/>
      <c r="L12" s="937"/>
      <c r="M12" s="937"/>
      <c r="N12" s="937"/>
      <c r="O12" s="938"/>
      <c r="P12" s="12"/>
      <c r="Q12" s="12"/>
      <c r="R12" s="12"/>
      <c r="S12" s="11"/>
      <c r="V12" s="131" t="s">
        <v>514</v>
      </c>
      <c r="W12" s="130" t="s">
        <v>514</v>
      </c>
      <c r="X12" s="51" t="str">
        <f>V12&amp;W12</f>
        <v>--</v>
      </c>
      <c r="Y12" s="52">
        <v>20</v>
      </c>
      <c r="Z12" s="53">
        <v>20</v>
      </c>
    </row>
    <row r="13" spans="1:26" ht="13.25" customHeight="1">
      <c r="A13" s="1703" t="s">
        <v>62</v>
      </c>
      <c r="B13" s="1711" t="s">
        <v>63</v>
      </c>
      <c r="C13" s="1712"/>
      <c r="D13" s="935"/>
      <c r="E13" s="940"/>
      <c r="F13" s="935"/>
      <c r="G13" s="940"/>
      <c r="H13" s="940"/>
      <c r="I13" s="930"/>
      <c r="J13" s="930"/>
      <c r="K13" s="930"/>
      <c r="L13" s="930"/>
      <c r="M13" s="930"/>
      <c r="N13" s="930"/>
      <c r="O13" s="941"/>
      <c r="P13" s="12"/>
      <c r="Q13" s="12"/>
      <c r="R13" s="12"/>
      <c r="S13" s="11"/>
    </row>
    <row r="14" spans="1:26" ht="16.5">
      <c r="A14" s="1703"/>
      <c r="B14" s="1707" t="s">
        <v>64</v>
      </c>
      <c r="C14" s="1708"/>
      <c r="D14" s="933"/>
      <c r="E14" s="934"/>
      <c r="F14" s="934"/>
      <c r="G14" s="934"/>
      <c r="H14" s="935"/>
      <c r="I14" s="933"/>
      <c r="J14" s="933"/>
      <c r="K14" s="933"/>
      <c r="L14" s="933"/>
      <c r="M14" s="933"/>
      <c r="N14" s="933"/>
      <c r="O14" s="936"/>
      <c r="P14" s="12"/>
      <c r="Q14" s="12"/>
      <c r="R14" s="12"/>
      <c r="S14" s="11"/>
    </row>
    <row r="15" spans="1:26" ht="16.5">
      <c r="A15" s="1703"/>
      <c r="B15" s="1707" t="s">
        <v>65</v>
      </c>
      <c r="C15" s="1708"/>
      <c r="D15" s="933"/>
      <c r="E15" s="934"/>
      <c r="F15" s="935"/>
      <c r="G15" s="934"/>
      <c r="H15" s="933"/>
      <c r="I15" s="933"/>
      <c r="J15" s="933"/>
      <c r="K15" s="933"/>
      <c r="L15" s="933"/>
      <c r="M15" s="933"/>
      <c r="N15" s="933"/>
      <c r="O15" s="936"/>
      <c r="P15" s="12"/>
      <c r="Q15" s="12"/>
      <c r="R15" s="12"/>
      <c r="S15" s="11"/>
    </row>
    <row r="16" spans="1:26" ht="17" thickBot="1">
      <c r="A16" s="1704"/>
      <c r="B16" s="1709" t="s">
        <v>61</v>
      </c>
      <c r="C16" s="1710"/>
      <c r="D16" s="937"/>
      <c r="E16" s="937"/>
      <c r="F16" s="937"/>
      <c r="G16" s="937"/>
      <c r="H16" s="937"/>
      <c r="I16" s="937"/>
      <c r="J16" s="937"/>
      <c r="K16" s="937"/>
      <c r="L16" s="937"/>
      <c r="M16" s="937"/>
      <c r="N16" s="937"/>
      <c r="O16" s="938"/>
      <c r="P16" s="12"/>
      <c r="Q16" s="12"/>
      <c r="R16" s="12"/>
      <c r="S16" s="11"/>
    </row>
    <row r="17" spans="1:19" ht="17" thickBot="1">
      <c r="A17" s="1690" t="s">
        <v>66</v>
      </c>
      <c r="B17" s="1691"/>
      <c r="C17" s="1692"/>
      <c r="D17" s="383">
        <f>SUM(D10:D16)</f>
        <v>0</v>
      </c>
      <c r="E17" s="383">
        <f t="shared" ref="E17:O17" si="1">SUM(E10:E16)</f>
        <v>0</v>
      </c>
      <c r="F17" s="383">
        <f t="shared" si="1"/>
        <v>0</v>
      </c>
      <c r="G17" s="383">
        <f t="shared" si="1"/>
        <v>0</v>
      </c>
      <c r="H17" s="383">
        <f t="shared" si="1"/>
        <v>0</v>
      </c>
      <c r="I17" s="383">
        <f t="shared" si="1"/>
        <v>0</v>
      </c>
      <c r="J17" s="383">
        <f t="shared" si="1"/>
        <v>0</v>
      </c>
      <c r="K17" s="383">
        <f t="shared" si="1"/>
        <v>0</v>
      </c>
      <c r="L17" s="383">
        <f t="shared" si="1"/>
        <v>0</v>
      </c>
      <c r="M17" s="383">
        <f t="shared" si="1"/>
        <v>0</v>
      </c>
      <c r="N17" s="383">
        <f t="shared" si="1"/>
        <v>0</v>
      </c>
      <c r="O17" s="384">
        <f t="shared" si="1"/>
        <v>0</v>
      </c>
      <c r="P17" s="12"/>
      <c r="Q17" s="12"/>
      <c r="R17" s="12"/>
      <c r="S17" s="11"/>
    </row>
    <row r="18" spans="1:19" ht="17" thickBot="1">
      <c r="A18" s="1693" t="s">
        <v>67</v>
      </c>
      <c r="B18" s="1694"/>
      <c r="C18" s="1695"/>
      <c r="D18" s="381">
        <f>+D9+D17</f>
        <v>0</v>
      </c>
      <c r="E18" s="381">
        <f t="shared" ref="E18:O18" si="2">+E9+E17</f>
        <v>0</v>
      </c>
      <c r="F18" s="381">
        <f t="shared" si="2"/>
        <v>0</v>
      </c>
      <c r="G18" s="381">
        <f t="shared" si="2"/>
        <v>0</v>
      </c>
      <c r="H18" s="381">
        <f t="shared" si="2"/>
        <v>0</v>
      </c>
      <c r="I18" s="381">
        <f t="shared" si="2"/>
        <v>0</v>
      </c>
      <c r="J18" s="381">
        <f t="shared" si="2"/>
        <v>0</v>
      </c>
      <c r="K18" s="381">
        <f t="shared" si="2"/>
        <v>0</v>
      </c>
      <c r="L18" s="381">
        <f t="shared" si="2"/>
        <v>0</v>
      </c>
      <c r="M18" s="381">
        <f t="shared" si="2"/>
        <v>0</v>
      </c>
      <c r="N18" s="381">
        <f t="shared" si="2"/>
        <v>0</v>
      </c>
      <c r="O18" s="385">
        <f t="shared" si="2"/>
        <v>0</v>
      </c>
      <c r="P18" s="11"/>
      <c r="Q18" s="11"/>
      <c r="R18" s="2"/>
      <c r="S18" s="2"/>
    </row>
    <row r="19" spans="1:19" ht="17" thickBot="1">
      <c r="A19" s="13"/>
      <c r="B19" s="13"/>
      <c r="C19" s="13"/>
      <c r="D19" s="14"/>
      <c r="E19" s="15"/>
      <c r="F19" s="15"/>
      <c r="G19" s="15"/>
      <c r="H19" s="15"/>
      <c r="I19" s="15"/>
      <c r="J19" s="15"/>
      <c r="K19" s="15"/>
      <c r="L19" s="15"/>
      <c r="M19" s="15"/>
      <c r="N19" s="15"/>
      <c r="O19" s="15"/>
      <c r="P19" s="15"/>
      <c r="Q19" s="15"/>
      <c r="R19" s="15"/>
      <c r="S19" s="15"/>
    </row>
    <row r="20" spans="1:19" ht="14.4" customHeight="1" thickBot="1">
      <c r="A20" s="1682" t="s">
        <v>104</v>
      </c>
      <c r="B20" s="1683"/>
      <c r="C20" s="1684"/>
      <c r="D20" s="1694" t="s">
        <v>68</v>
      </c>
      <c r="E20" s="1695"/>
      <c r="F20" s="1713" t="s">
        <v>69</v>
      </c>
      <c r="G20" s="1695"/>
      <c r="H20" s="1713" t="s">
        <v>70</v>
      </c>
      <c r="I20" s="1695"/>
      <c r="J20" s="1713" t="s">
        <v>71</v>
      </c>
      <c r="K20" s="1695"/>
      <c r="L20" s="1713" t="s">
        <v>72</v>
      </c>
      <c r="M20" s="1695"/>
      <c r="N20" s="1713" t="s">
        <v>73</v>
      </c>
      <c r="O20" s="1714"/>
      <c r="P20" s="1715" t="s">
        <v>97</v>
      </c>
      <c r="Q20" s="1715" t="s">
        <v>98</v>
      </c>
      <c r="R20" s="1717" t="s">
        <v>74</v>
      </c>
      <c r="S20" s="15"/>
    </row>
    <row r="21" spans="1:19" ht="14.4" customHeight="1" thickBot="1">
      <c r="A21" s="1685"/>
      <c r="B21" s="1686"/>
      <c r="C21" s="1687"/>
      <c r="D21" s="47" t="s">
        <v>51</v>
      </c>
      <c r="E21" s="45" t="s">
        <v>52</v>
      </c>
      <c r="F21" s="44" t="s">
        <v>51</v>
      </c>
      <c r="G21" s="45" t="s">
        <v>52</v>
      </c>
      <c r="H21" s="44" t="s">
        <v>51</v>
      </c>
      <c r="I21" s="45" t="s">
        <v>52</v>
      </c>
      <c r="J21" s="44" t="s">
        <v>51</v>
      </c>
      <c r="K21" s="45" t="s">
        <v>52</v>
      </c>
      <c r="L21" s="44" t="s">
        <v>51</v>
      </c>
      <c r="M21" s="45" t="s">
        <v>52</v>
      </c>
      <c r="N21" s="44" t="s">
        <v>51</v>
      </c>
      <c r="O21" s="45" t="s">
        <v>52</v>
      </c>
      <c r="P21" s="1716"/>
      <c r="Q21" s="1716"/>
      <c r="R21" s="1718"/>
      <c r="S21" s="15"/>
    </row>
    <row r="22" spans="1:19" ht="13.25" customHeight="1">
      <c r="A22" s="1702" t="s">
        <v>53</v>
      </c>
      <c r="B22" s="1705" t="s">
        <v>54</v>
      </c>
      <c r="C22" s="1706"/>
      <c r="D22" s="1087"/>
      <c r="E22" s="1087"/>
      <c r="F22" s="1087"/>
      <c r="G22" s="1087"/>
      <c r="H22" s="1087"/>
      <c r="I22" s="1087"/>
      <c r="J22" s="1087"/>
      <c r="K22" s="1087"/>
      <c r="L22" s="1087"/>
      <c r="M22" s="1087"/>
      <c r="N22" s="1087"/>
      <c r="O22" s="1087"/>
      <c r="P22" s="362">
        <f>D6+F6+H6+J6+L6+N6+D22+F22+H22+J22+L22+N22</f>
        <v>0</v>
      </c>
      <c r="Q22" s="363">
        <f>E6+G6+I6+K6+M6+O6+E22+G22+I22+K22+M22+O22</f>
        <v>0</v>
      </c>
      <c r="R22" s="364">
        <f>P22+Q22</f>
        <v>0</v>
      </c>
      <c r="S22" s="15"/>
    </row>
    <row r="23" spans="1:19" ht="16.5">
      <c r="A23" s="1703"/>
      <c r="B23" s="1707" t="s">
        <v>55</v>
      </c>
      <c r="C23" s="1708"/>
      <c r="D23" s="1089"/>
      <c r="E23" s="1089"/>
      <c r="F23" s="1089"/>
      <c r="G23" s="1089"/>
      <c r="H23" s="1089"/>
      <c r="I23" s="1089"/>
      <c r="J23" s="1089"/>
      <c r="K23" s="1089"/>
      <c r="L23" s="1089"/>
      <c r="M23" s="1089"/>
      <c r="N23" s="1089"/>
      <c r="O23" s="1089"/>
      <c r="P23" s="365">
        <f>D7+F7+H7+J7+L7+N7+D23+F23+H23+J23+L23+N23</f>
        <v>0</v>
      </c>
      <c r="Q23" s="366">
        <f>E7+G7+I7+K7+M7+O7+E23+G23+I23+K23+M23+O23</f>
        <v>0</v>
      </c>
      <c r="R23" s="367">
        <f>P23+Q23</f>
        <v>0</v>
      </c>
      <c r="S23" s="15"/>
    </row>
    <row r="24" spans="1:19" ht="17" thickBot="1">
      <c r="A24" s="1703"/>
      <c r="B24" s="1709" t="s">
        <v>56</v>
      </c>
      <c r="C24" s="1710"/>
      <c r="D24" s="1092"/>
      <c r="E24" s="1092"/>
      <c r="F24" s="1092"/>
      <c r="G24" s="1092"/>
      <c r="H24" s="1092"/>
      <c r="I24" s="1092"/>
      <c r="J24" s="1092"/>
      <c r="K24" s="1092"/>
      <c r="L24" s="1092"/>
      <c r="M24" s="1092"/>
      <c r="N24" s="1092"/>
      <c r="O24" s="1092"/>
      <c r="P24" s="368">
        <f t="shared" ref="P24:Q24" si="3">D8+F8+H8+J8+L8+N8+D24+F24+H24+J24+L24+N24</f>
        <v>0</v>
      </c>
      <c r="Q24" s="369">
        <f t="shared" si="3"/>
        <v>0</v>
      </c>
      <c r="R24" s="370">
        <f t="shared" ref="R24" si="4">P24+Q24</f>
        <v>0</v>
      </c>
      <c r="S24" s="15"/>
    </row>
    <row r="25" spans="1:19" ht="17" thickBot="1">
      <c r="A25" s="1690" t="s">
        <v>57</v>
      </c>
      <c r="B25" s="1691"/>
      <c r="C25" s="1692"/>
      <c r="D25" s="371">
        <f>SUM(D22:D24)</f>
        <v>0</v>
      </c>
      <c r="E25" s="371">
        <f t="shared" ref="E25:O25" si="5">SUM(E22:E24)</f>
        <v>0</v>
      </c>
      <c r="F25" s="371">
        <f t="shared" si="5"/>
        <v>0</v>
      </c>
      <c r="G25" s="371">
        <f t="shared" si="5"/>
        <v>0</v>
      </c>
      <c r="H25" s="371">
        <f t="shared" si="5"/>
        <v>0</v>
      </c>
      <c r="I25" s="371">
        <f t="shared" si="5"/>
        <v>0</v>
      </c>
      <c r="J25" s="371">
        <f t="shared" si="5"/>
        <v>0</v>
      </c>
      <c r="K25" s="371">
        <f t="shared" si="5"/>
        <v>0</v>
      </c>
      <c r="L25" s="371">
        <f t="shared" si="5"/>
        <v>0</v>
      </c>
      <c r="M25" s="371">
        <f t="shared" si="5"/>
        <v>0</v>
      </c>
      <c r="N25" s="371">
        <f t="shared" si="5"/>
        <v>0</v>
      </c>
      <c r="O25" s="371">
        <f t="shared" si="5"/>
        <v>0</v>
      </c>
      <c r="P25" s="372">
        <f>SUM(P22:P24)</f>
        <v>0</v>
      </c>
      <c r="Q25" s="372">
        <f t="shared" ref="Q25:R25" si="6">SUM(Q22:Q24)</f>
        <v>0</v>
      </c>
      <c r="R25" s="373">
        <f t="shared" si="6"/>
        <v>0</v>
      </c>
      <c r="S25" s="15"/>
    </row>
    <row r="26" spans="1:19" ht="13.25" customHeight="1" thickBot="1">
      <c r="A26" s="1702" t="s">
        <v>58</v>
      </c>
      <c r="B26" s="1705" t="s">
        <v>59</v>
      </c>
      <c r="C26" s="1706"/>
      <c r="D26" s="1088"/>
      <c r="E26" s="1087"/>
      <c r="F26" s="1088"/>
      <c r="G26" s="1087"/>
      <c r="H26" s="1088"/>
      <c r="I26" s="1087"/>
      <c r="J26" s="1088"/>
      <c r="K26" s="1087"/>
      <c r="L26" s="1088"/>
      <c r="M26" s="1087"/>
      <c r="N26" s="1087"/>
      <c r="O26" s="1094"/>
      <c r="P26" s="362">
        <f>D10+F10+H10+J10+L10+N10+D26+F26+H26+J26+L26+N26</f>
        <v>0</v>
      </c>
      <c r="Q26" s="374">
        <f>E10+G10+I10+K10+M10+O10+E26+G26+I26+K26+M26+O26</f>
        <v>0</v>
      </c>
      <c r="R26" s="374">
        <f>P26+Q26</f>
        <v>0</v>
      </c>
      <c r="S26" s="15"/>
    </row>
    <row r="27" spans="1:19" ht="16.5">
      <c r="A27" s="1703"/>
      <c r="B27" s="1707" t="s">
        <v>60</v>
      </c>
      <c r="C27" s="1708"/>
      <c r="D27" s="1091"/>
      <c r="E27" s="1089"/>
      <c r="F27" s="1089"/>
      <c r="G27" s="1089"/>
      <c r="H27" s="1091"/>
      <c r="I27" s="1089"/>
      <c r="J27" s="1091"/>
      <c r="K27" s="1089"/>
      <c r="L27" s="1089"/>
      <c r="M27" s="1089"/>
      <c r="N27" s="1090"/>
      <c r="O27" s="1095"/>
      <c r="P27" s="365">
        <f t="shared" ref="P27:Q27" si="7">D11+F11+H11+J11+L11+N11+D27+F27+H27+J27+L27+N27</f>
        <v>0</v>
      </c>
      <c r="Q27" s="375">
        <f t="shared" si="7"/>
        <v>0</v>
      </c>
      <c r="R27" s="376">
        <f t="shared" ref="R27:R32" si="8">P27+Q27</f>
        <v>0</v>
      </c>
      <c r="S27" s="297" t="s">
        <v>567</v>
      </c>
    </row>
    <row r="28" spans="1:19" ht="18.5" thickBot="1">
      <c r="A28" s="1704"/>
      <c r="B28" s="1709" t="s">
        <v>61</v>
      </c>
      <c r="C28" s="1710"/>
      <c r="D28" s="1093"/>
      <c r="E28" s="1093"/>
      <c r="F28" s="1093"/>
      <c r="G28" s="1093"/>
      <c r="H28" s="1093"/>
      <c r="I28" s="1093"/>
      <c r="J28" s="1093"/>
      <c r="K28" s="1093"/>
      <c r="L28" s="1093"/>
      <c r="M28" s="1093"/>
      <c r="N28" s="1093"/>
      <c r="O28" s="1096"/>
      <c r="P28" s="368">
        <f t="shared" ref="P28:Q28" si="9">D12+F12+H12+J12+L12+N12+D28+F28+H28+J28+L28+N28</f>
        <v>0</v>
      </c>
      <c r="Q28" s="369">
        <f t="shared" si="9"/>
        <v>0</v>
      </c>
      <c r="R28" s="369">
        <f t="shared" si="8"/>
        <v>0</v>
      </c>
      <c r="S28" s="360">
        <f>R25+R26+R27+R28</f>
        <v>0</v>
      </c>
    </row>
    <row r="29" spans="1:19" ht="13.25" customHeight="1">
      <c r="A29" s="1703" t="s">
        <v>62</v>
      </c>
      <c r="B29" s="1711" t="s">
        <v>63</v>
      </c>
      <c r="C29" s="1712"/>
      <c r="D29" s="1092"/>
      <c r="E29" s="1092"/>
      <c r="F29" s="1092"/>
      <c r="G29" s="1092"/>
      <c r="H29" s="1090"/>
      <c r="I29" s="1092"/>
      <c r="J29" s="1090"/>
      <c r="K29" s="1092"/>
      <c r="L29" s="1092"/>
      <c r="M29" s="1092"/>
      <c r="N29" s="1090"/>
      <c r="O29" s="1092"/>
      <c r="P29" s="377">
        <f t="shared" ref="P29:Q29" si="10">D13+F13+H13+J13+L13+N13+D29+F29+H29+J29+L29+N29</f>
        <v>0</v>
      </c>
      <c r="Q29" s="378">
        <f t="shared" si="10"/>
        <v>0</v>
      </c>
      <c r="R29" s="378">
        <f t="shared" si="8"/>
        <v>0</v>
      </c>
      <c r="S29" s="295" t="s">
        <v>568</v>
      </c>
    </row>
    <row r="30" spans="1:19" ht="18.5" thickBot="1">
      <c r="A30" s="1703"/>
      <c r="B30" s="1707" t="s">
        <v>64</v>
      </c>
      <c r="C30" s="1708"/>
      <c r="D30" s="1089"/>
      <c r="E30" s="1089"/>
      <c r="F30" s="1089"/>
      <c r="G30" s="1089"/>
      <c r="H30" s="1089"/>
      <c r="I30" s="1089"/>
      <c r="J30" s="1089"/>
      <c r="K30" s="1089"/>
      <c r="L30" s="1089"/>
      <c r="M30" s="1089"/>
      <c r="N30" s="1089"/>
      <c r="O30" s="1089"/>
      <c r="P30" s="379">
        <f t="shared" ref="P30:Q30" si="11">D14+F14+H14+J14+L14+N14+D30+F30+H30+J30+L30+N30</f>
        <v>0</v>
      </c>
      <c r="Q30" s="375">
        <f t="shared" si="11"/>
        <v>0</v>
      </c>
      <c r="R30" s="376">
        <f t="shared" si="8"/>
        <v>0</v>
      </c>
      <c r="S30" s="361">
        <f>R29+R30+R31+R32</f>
        <v>0</v>
      </c>
    </row>
    <row r="31" spans="1:19" ht="21">
      <c r="A31" s="1703"/>
      <c r="B31" s="1707" t="s">
        <v>65</v>
      </c>
      <c r="C31" s="1708"/>
      <c r="D31" s="1089"/>
      <c r="E31" s="1089"/>
      <c r="F31" s="1090"/>
      <c r="G31" s="1089"/>
      <c r="H31" s="1091"/>
      <c r="I31" s="1089"/>
      <c r="J31" s="1097"/>
      <c r="K31" s="1089"/>
      <c r="L31" s="1089"/>
      <c r="M31" s="1089"/>
      <c r="N31" s="1089"/>
      <c r="O31" s="1089"/>
      <c r="P31" s="380">
        <f t="shared" ref="P31:Q31" si="12">D15+F15+H15+J15+L15+N15+D31+F31+H31+J31+L31+N31</f>
        <v>0</v>
      </c>
      <c r="Q31" s="367">
        <f t="shared" si="12"/>
        <v>0</v>
      </c>
      <c r="R31" s="366">
        <f t="shared" si="8"/>
        <v>0</v>
      </c>
      <c r="S31" s="297" t="s">
        <v>569</v>
      </c>
    </row>
    <row r="32" spans="1:19" ht="18.5" thickBot="1">
      <c r="A32" s="1704"/>
      <c r="B32" s="1709" t="s">
        <v>61</v>
      </c>
      <c r="C32" s="1710"/>
      <c r="D32" s="1089"/>
      <c r="E32" s="1089"/>
      <c r="F32" s="1090"/>
      <c r="G32" s="1089"/>
      <c r="H32" s="1091"/>
      <c r="I32" s="1089"/>
      <c r="J32" s="1097"/>
      <c r="K32" s="1089"/>
      <c r="L32" s="1089"/>
      <c r="M32" s="1089"/>
      <c r="N32" s="1089"/>
      <c r="O32" s="1089"/>
      <c r="P32" s="368">
        <f t="shared" ref="P32:Q32" si="13">D16+F16+H16+J16+L16+N16+D32+F32+H32+J32+L32+N32</f>
        <v>0</v>
      </c>
      <c r="Q32" s="378">
        <f t="shared" si="13"/>
        <v>0</v>
      </c>
      <c r="R32" s="369">
        <f t="shared" si="8"/>
        <v>0</v>
      </c>
      <c r="S32" s="361">
        <f>ROUND($P$34/12,0)</f>
        <v>0</v>
      </c>
    </row>
    <row r="33" spans="1:19" ht="35" thickBot="1">
      <c r="A33" s="1690" t="s">
        <v>66</v>
      </c>
      <c r="B33" s="1691"/>
      <c r="C33" s="1692"/>
      <c r="D33" s="371">
        <f>SUM(D26:D32)</f>
        <v>0</v>
      </c>
      <c r="E33" s="371">
        <f t="shared" ref="E33:O33" si="14">SUM(E26:E32)</f>
        <v>0</v>
      </c>
      <c r="F33" s="371">
        <f t="shared" si="14"/>
        <v>0</v>
      </c>
      <c r="G33" s="371">
        <f t="shared" si="14"/>
        <v>0</v>
      </c>
      <c r="H33" s="371">
        <f t="shared" si="14"/>
        <v>0</v>
      </c>
      <c r="I33" s="371">
        <f t="shared" si="14"/>
        <v>0</v>
      </c>
      <c r="J33" s="371">
        <f t="shared" si="14"/>
        <v>0</v>
      </c>
      <c r="K33" s="371">
        <f t="shared" si="14"/>
        <v>0</v>
      </c>
      <c r="L33" s="371">
        <f t="shared" si="14"/>
        <v>0</v>
      </c>
      <c r="M33" s="371">
        <f t="shared" si="14"/>
        <v>0</v>
      </c>
      <c r="N33" s="371">
        <f t="shared" si="14"/>
        <v>0</v>
      </c>
      <c r="O33" s="371">
        <f t="shared" si="14"/>
        <v>0</v>
      </c>
      <c r="P33" s="372">
        <f>SUM(P26:P32)</f>
        <v>0</v>
      </c>
      <c r="Q33" s="372">
        <f t="shared" ref="Q33:R33" si="15">SUM(Q26:Q32)</f>
        <v>0</v>
      </c>
      <c r="R33" s="373">
        <f t="shared" si="15"/>
        <v>0</v>
      </c>
      <c r="S33" s="296" t="s">
        <v>735</v>
      </c>
    </row>
    <row r="34" spans="1:19" ht="18.5" thickBot="1">
      <c r="A34" s="1693" t="s">
        <v>67</v>
      </c>
      <c r="B34" s="1694"/>
      <c r="C34" s="1695"/>
      <c r="D34" s="381">
        <f>+D25+D33</f>
        <v>0</v>
      </c>
      <c r="E34" s="381">
        <f t="shared" ref="E34:O34" si="16">+E25+E33</f>
        <v>0</v>
      </c>
      <c r="F34" s="381">
        <f t="shared" si="16"/>
        <v>0</v>
      </c>
      <c r="G34" s="381">
        <f t="shared" si="16"/>
        <v>0</v>
      </c>
      <c r="H34" s="381">
        <f t="shared" si="16"/>
        <v>0</v>
      </c>
      <c r="I34" s="381">
        <f t="shared" si="16"/>
        <v>0</v>
      </c>
      <c r="J34" s="381">
        <f t="shared" si="16"/>
        <v>0</v>
      </c>
      <c r="K34" s="381">
        <f t="shared" si="16"/>
        <v>0</v>
      </c>
      <c r="L34" s="381">
        <f t="shared" si="16"/>
        <v>0</v>
      </c>
      <c r="M34" s="381">
        <f t="shared" si="16"/>
        <v>0</v>
      </c>
      <c r="N34" s="381">
        <f t="shared" si="16"/>
        <v>0</v>
      </c>
      <c r="O34" s="381">
        <f t="shared" si="16"/>
        <v>0</v>
      </c>
      <c r="P34" s="382">
        <f>P25+P33</f>
        <v>0</v>
      </c>
      <c r="Q34" s="382">
        <f t="shared" ref="Q34" si="17">Q25+Q33</f>
        <v>0</v>
      </c>
      <c r="R34" s="373">
        <f>R25+R33</f>
        <v>0</v>
      </c>
      <c r="S34" s="361">
        <f>ROUND($P$33/12,0)</f>
        <v>0</v>
      </c>
    </row>
    <row r="35" spans="1:19" ht="16.5">
      <c r="A35" s="8"/>
      <c r="B35" s="8"/>
      <c r="C35" s="8"/>
      <c r="D35" s="15"/>
      <c r="E35" s="15"/>
      <c r="F35" s="15"/>
      <c r="G35" s="15"/>
      <c r="H35" s="15"/>
      <c r="I35" s="15"/>
      <c r="J35" s="15"/>
      <c r="K35" s="15"/>
      <c r="L35" s="15"/>
      <c r="M35" s="15"/>
      <c r="N35" s="15"/>
      <c r="O35" s="15"/>
      <c r="P35" s="15"/>
      <c r="Q35" s="15"/>
      <c r="R35" s="54"/>
      <c r="S35" s="15"/>
    </row>
    <row r="36" spans="1:19" ht="16.5">
      <c r="A36" s="16" t="s">
        <v>798</v>
      </c>
      <c r="B36" s="48"/>
      <c r="C36" s="48"/>
      <c r="D36" s="48"/>
      <c r="E36" s="17"/>
      <c r="F36" s="15"/>
      <c r="G36" s="15"/>
      <c r="H36" s="15"/>
      <c r="I36" s="15"/>
      <c r="J36" s="15"/>
      <c r="K36" s="15"/>
      <c r="L36" s="15"/>
      <c r="M36" s="15"/>
      <c r="N36" s="15"/>
      <c r="O36" s="15"/>
      <c r="P36" s="15"/>
      <c r="Q36" s="15"/>
      <c r="R36" s="15"/>
      <c r="S36" s="15"/>
    </row>
    <row r="37" spans="1:19" ht="16.25" customHeight="1" thickBot="1">
      <c r="A37" s="16"/>
      <c r="B37" s="15" t="s">
        <v>520</v>
      </c>
      <c r="C37" s="1117" t="str">
        <f>IF(基本情報!C4=0,"",基本情報!C4)</f>
        <v/>
      </c>
      <c r="D37" s="1064"/>
      <c r="E37" s="1064"/>
      <c r="F37" s="1064"/>
      <c r="G37" s="1064"/>
      <c r="H37" s="1064"/>
      <c r="I37" s="15"/>
      <c r="J37" s="15"/>
      <c r="K37" s="15"/>
      <c r="L37" s="325"/>
      <c r="M37" s="15"/>
      <c r="N37" s="15"/>
      <c r="O37" s="15"/>
      <c r="Q37" s="15"/>
      <c r="R37" s="15"/>
      <c r="S37" s="15"/>
    </row>
    <row r="38" spans="1:19" ht="16.25" customHeight="1" thickBot="1">
      <c r="A38" s="1693" t="s">
        <v>665</v>
      </c>
      <c r="B38" s="1694"/>
      <c r="C38" s="1695"/>
      <c r="D38" s="19" t="s">
        <v>45</v>
      </c>
      <c r="E38" s="19" t="s">
        <v>46</v>
      </c>
      <c r="F38" s="19" t="s">
        <v>47</v>
      </c>
      <c r="G38" s="19" t="s">
        <v>48</v>
      </c>
      <c r="H38" s="19" t="s">
        <v>49</v>
      </c>
      <c r="I38" s="19" t="s">
        <v>50</v>
      </c>
      <c r="J38" s="19" t="s">
        <v>76</v>
      </c>
      <c r="K38" s="19" t="s">
        <v>69</v>
      </c>
      <c r="L38" s="19" t="s">
        <v>70</v>
      </c>
      <c r="M38" s="19" t="s">
        <v>71</v>
      </c>
      <c r="N38" s="19" t="s">
        <v>72</v>
      </c>
      <c r="O38" s="20" t="s">
        <v>73</v>
      </c>
      <c r="P38" s="15"/>
      <c r="Q38" s="15"/>
      <c r="R38" s="15"/>
      <c r="S38" s="15"/>
    </row>
    <row r="39" spans="1:19" ht="45.65" customHeight="1" thickBot="1">
      <c r="A39" s="1699" t="s">
        <v>1140</v>
      </c>
      <c r="B39" s="1700"/>
      <c r="C39" s="1701"/>
      <c r="D39" s="942"/>
      <c r="E39" s="942"/>
      <c r="F39" s="942"/>
      <c r="G39" s="942"/>
      <c r="H39" s="942"/>
      <c r="I39" s="942"/>
      <c r="J39" s="1098"/>
      <c r="K39" s="1098"/>
      <c r="L39" s="1098"/>
      <c r="M39" s="1098"/>
      <c r="N39" s="1098"/>
      <c r="O39" s="1099"/>
      <c r="P39" s="907"/>
      <c r="Q39" s="15"/>
      <c r="R39" s="15"/>
      <c r="S39" s="15"/>
    </row>
    <row r="40" spans="1:19" ht="20.399999999999999" customHeight="1" thickBot="1">
      <c r="A40" s="1696" t="s">
        <v>75</v>
      </c>
      <c r="B40" s="1697"/>
      <c r="C40" s="1698"/>
      <c r="D40" s="1151"/>
      <c r="E40" s="1151"/>
      <c r="F40" s="1151"/>
      <c r="G40" s="1151"/>
      <c r="H40" s="1151"/>
      <c r="I40" s="1151"/>
      <c r="J40" s="1152"/>
      <c r="K40" s="1152"/>
      <c r="L40" s="1152"/>
      <c r="M40" s="1152"/>
      <c r="N40" s="1152"/>
      <c r="O40" s="1153"/>
      <c r="P40" s="18"/>
      <c r="Q40" s="15"/>
      <c r="R40" s="15"/>
      <c r="S40" s="15"/>
    </row>
    <row r="41" spans="1:19" ht="15.65" customHeight="1">
      <c r="A41" s="1"/>
      <c r="B41" s="1"/>
      <c r="C41" s="1"/>
      <c r="D41" s="12"/>
      <c r="E41" s="12"/>
      <c r="F41" s="12"/>
      <c r="G41" s="12"/>
      <c r="H41" s="12"/>
      <c r="I41" s="12"/>
      <c r="J41" s="12"/>
      <c r="K41" s="12"/>
      <c r="L41" s="12"/>
      <c r="M41" s="12"/>
      <c r="N41" s="12"/>
      <c r="O41" s="12"/>
      <c r="P41" s="54"/>
      <c r="Q41" s="15"/>
      <c r="R41" s="15"/>
      <c r="S41" s="15"/>
    </row>
    <row r="42" spans="1:19" ht="17" thickBot="1">
      <c r="A42" s="767" t="s">
        <v>793</v>
      </c>
      <c r="B42" s="2"/>
      <c r="C42" s="2"/>
      <c r="D42" s="2"/>
      <c r="E42" s="2"/>
      <c r="F42" s="2"/>
      <c r="G42" s="2"/>
      <c r="H42" s="2"/>
      <c r="I42" s="2"/>
      <c r="J42" s="2"/>
      <c r="K42" s="2"/>
      <c r="L42" s="2"/>
      <c r="M42" s="2"/>
      <c r="N42" s="2"/>
      <c r="O42" s="2"/>
      <c r="P42" s="2"/>
      <c r="Q42" s="2"/>
      <c r="R42" s="2"/>
      <c r="S42" s="2"/>
    </row>
    <row r="43" spans="1:19" ht="17" thickBot="1">
      <c r="A43" s="1693" t="s">
        <v>665</v>
      </c>
      <c r="B43" s="1694"/>
      <c r="C43" s="1695"/>
      <c r="D43" s="19" t="s">
        <v>45</v>
      </c>
      <c r="E43" s="19" t="s">
        <v>46</v>
      </c>
      <c r="F43" s="19" t="s">
        <v>47</v>
      </c>
      <c r="G43" s="19" t="s">
        <v>48</v>
      </c>
      <c r="H43" s="19" t="s">
        <v>49</v>
      </c>
      <c r="I43" s="858" t="s">
        <v>50</v>
      </c>
      <c r="J43" s="857" t="s">
        <v>76</v>
      </c>
      <c r="K43" s="19" t="s">
        <v>69</v>
      </c>
      <c r="L43" s="19" t="s">
        <v>70</v>
      </c>
      <c r="M43" s="19" t="s">
        <v>71</v>
      </c>
      <c r="N43" s="19" t="s">
        <v>72</v>
      </c>
      <c r="O43" s="20" t="s">
        <v>73</v>
      </c>
      <c r="P43" s="2"/>
      <c r="Q43" s="2"/>
      <c r="R43" s="2"/>
      <c r="S43" s="11"/>
    </row>
    <row r="44" spans="1:19" ht="27" customHeight="1" thickBot="1">
      <c r="A44" s="1671" t="s">
        <v>493</v>
      </c>
      <c r="B44" s="1672"/>
      <c r="C44" s="1673"/>
      <c r="D44" s="943"/>
      <c r="E44" s="943"/>
      <c r="F44" s="943"/>
      <c r="G44" s="943"/>
      <c r="H44" s="943"/>
      <c r="I44" s="943"/>
      <c r="J44" s="1100"/>
      <c r="K44" s="1100"/>
      <c r="L44" s="1100"/>
      <c r="M44" s="1100"/>
      <c r="N44" s="1100"/>
      <c r="O44" s="1100"/>
      <c r="P44" s="1661" t="str">
        <f>IF(COUNTA(D44:O44)&lt;&gt;0,"","「○」か「-」を必ず入力してください！")</f>
        <v>「○」か「-」を必ず入力してください！</v>
      </c>
      <c r="Q44" s="1662"/>
      <c r="R44" s="1662"/>
      <c r="S44" s="1662"/>
    </row>
    <row r="45" spans="1:19" ht="27" customHeight="1" thickBot="1">
      <c r="A45" s="1671" t="s">
        <v>494</v>
      </c>
      <c r="B45" s="1672"/>
      <c r="C45" s="1673"/>
      <c r="D45" s="944"/>
      <c r="E45" s="944"/>
      <c r="F45" s="944"/>
      <c r="G45" s="944"/>
      <c r="H45" s="944"/>
      <c r="I45" s="944"/>
      <c r="J45" s="1101"/>
      <c r="K45" s="1101"/>
      <c r="L45" s="1101"/>
      <c r="M45" s="1101"/>
      <c r="N45" s="1101"/>
      <c r="O45" s="1101"/>
      <c r="P45" s="1661" t="str">
        <f>IF(COUNTA(D45:O45)&lt;&gt;0,"","「○」か「-」を必ず入力してください！")</f>
        <v>「○」か「-」を必ず入力してください！</v>
      </c>
      <c r="Q45" s="1662"/>
      <c r="R45" s="1662"/>
      <c r="S45" s="1662"/>
    </row>
    <row r="46" spans="1:19" ht="15.65" customHeight="1">
      <c r="A46" s="55"/>
      <c r="B46" s="55"/>
      <c r="C46" s="8"/>
      <c r="D46" s="22"/>
      <c r="E46" s="22"/>
      <c r="F46" s="22"/>
      <c r="G46" s="22"/>
      <c r="H46" s="22"/>
      <c r="I46" s="22"/>
      <c r="J46" s="22"/>
      <c r="K46" s="22"/>
      <c r="L46" s="22"/>
      <c r="M46" s="22"/>
      <c r="N46" s="22"/>
      <c r="O46" s="22"/>
      <c r="P46" s="21"/>
      <c r="Q46" s="21"/>
      <c r="R46" s="21"/>
      <c r="S46" s="21"/>
    </row>
    <row r="47" spans="1:19" ht="17" thickBot="1">
      <c r="A47" s="2" t="s">
        <v>99</v>
      </c>
      <c r="B47" s="8"/>
      <c r="C47" s="8"/>
      <c r="D47" s="8"/>
      <c r="E47" s="8"/>
      <c r="F47" s="8"/>
      <c r="G47" s="8"/>
      <c r="H47" s="22"/>
      <c r="I47" s="23"/>
      <c r="J47" s="22"/>
      <c r="K47" s="22"/>
      <c r="L47" s="24"/>
      <c r="M47" s="24"/>
      <c r="N47" s="24"/>
      <c r="O47" s="24"/>
      <c r="P47" s="22"/>
      <c r="Q47" s="22"/>
      <c r="R47" s="22"/>
      <c r="S47" s="22"/>
    </row>
    <row r="48" spans="1:19" ht="14" customHeight="1">
      <c r="A48" s="1688"/>
      <c r="B48" s="1689"/>
      <c r="C48" s="1689"/>
      <c r="D48" s="1663" t="s">
        <v>78</v>
      </c>
      <c r="E48" s="1664"/>
      <c r="F48" s="1664"/>
      <c r="G48" s="1664"/>
      <c r="H48" s="1664"/>
      <c r="I48" s="1664"/>
      <c r="J48" s="1664"/>
      <c r="K48" s="1664"/>
      <c r="L48" s="1664"/>
      <c r="M48" s="1664"/>
      <c r="N48" s="1664"/>
      <c r="O48" s="1665"/>
      <c r="P48" s="16"/>
      <c r="Q48" s="16"/>
      <c r="R48" s="16"/>
      <c r="S48" s="16"/>
    </row>
    <row r="49" spans="1:19" ht="14" customHeight="1" thickBot="1">
      <c r="A49" s="1666" t="s">
        <v>665</v>
      </c>
      <c r="B49" s="1667"/>
      <c r="C49" s="1667"/>
      <c r="D49" s="25" t="s">
        <v>45</v>
      </c>
      <c r="E49" s="25" t="s">
        <v>79</v>
      </c>
      <c r="F49" s="25" t="s">
        <v>80</v>
      </c>
      <c r="G49" s="25" t="s">
        <v>81</v>
      </c>
      <c r="H49" s="25" t="s">
        <v>82</v>
      </c>
      <c r="I49" s="26" t="s">
        <v>83</v>
      </c>
      <c r="J49" s="26" t="s">
        <v>76</v>
      </c>
      <c r="K49" s="26" t="s">
        <v>84</v>
      </c>
      <c r="L49" s="26" t="s">
        <v>85</v>
      </c>
      <c r="M49" s="26" t="s">
        <v>86</v>
      </c>
      <c r="N49" s="27" t="s">
        <v>87</v>
      </c>
      <c r="O49" s="28" t="s">
        <v>88</v>
      </c>
      <c r="P49" s="8"/>
      <c r="Q49" s="1"/>
      <c r="R49" s="22"/>
      <c r="S49" s="22"/>
    </row>
    <row r="50" spans="1:19" ht="14" customHeight="1">
      <c r="A50" s="1668" t="s">
        <v>89</v>
      </c>
      <c r="B50" s="1669"/>
      <c r="C50" s="1670"/>
      <c r="D50" s="29">
        <f>ROUNDDOWN((D6+E6)/3,1)</f>
        <v>0</v>
      </c>
      <c r="E50" s="29">
        <f>ROUNDDOWN((F6+G6)/3,1)</f>
        <v>0</v>
      </c>
      <c r="F50" s="29">
        <f>ROUNDDOWN((H6+I6)/3,1)</f>
        <v>0</v>
      </c>
      <c r="G50" s="29">
        <f>ROUNDDOWN((J6+K6)/3,1)</f>
        <v>0</v>
      </c>
      <c r="H50" s="29">
        <f>ROUNDDOWN((L6+M6)/3,1)</f>
        <v>0</v>
      </c>
      <c r="I50" s="29">
        <f>ROUNDDOWN((N6+O6)/3,1)</f>
        <v>0</v>
      </c>
      <c r="J50" s="29">
        <f>ROUNDDOWN((D22+E22)/3,1)</f>
        <v>0</v>
      </c>
      <c r="K50" s="29">
        <f>ROUNDDOWN((F22+G22)/3,1)</f>
        <v>0</v>
      </c>
      <c r="L50" s="29">
        <f>ROUNDDOWN((H22+I22)/3,1)</f>
        <v>0</v>
      </c>
      <c r="M50" s="29">
        <f>ROUNDDOWN((J22+K22)/3,1)</f>
        <v>0</v>
      </c>
      <c r="N50" s="29">
        <f>ROUNDDOWN((L22+M22)/3,1)</f>
        <v>0</v>
      </c>
      <c r="O50" s="30">
        <f>ROUNDDOWN((N22+O22)/3,1)</f>
        <v>0</v>
      </c>
      <c r="P50" s="31"/>
      <c r="Q50" s="32"/>
      <c r="R50" s="2"/>
      <c r="S50" s="2"/>
    </row>
    <row r="51" spans="1:19" ht="14" customHeight="1">
      <c r="A51" s="1676" t="s">
        <v>90</v>
      </c>
      <c r="B51" s="1677"/>
      <c r="C51" s="1678"/>
      <c r="D51" s="33">
        <f>ROUNDDOWN((D7+E7)/5,1)</f>
        <v>0</v>
      </c>
      <c r="E51" s="33">
        <f>ROUNDDOWN((F7+G7)/5,1)</f>
        <v>0</v>
      </c>
      <c r="F51" s="33">
        <f>ROUNDDOWN((H7+I7)/5,1)</f>
        <v>0</v>
      </c>
      <c r="G51" s="33">
        <f>ROUNDDOWN((J7+K7)/5,1)</f>
        <v>0</v>
      </c>
      <c r="H51" s="33">
        <f>ROUNDDOWN((L7+M7)/5,1)</f>
        <v>0</v>
      </c>
      <c r="I51" s="33">
        <f>ROUNDDOWN((N7+O7)/5,1)</f>
        <v>0</v>
      </c>
      <c r="J51" s="33">
        <f>ROUNDDOWN((D23+E23)/5,1)</f>
        <v>0</v>
      </c>
      <c r="K51" s="33">
        <f>ROUNDDOWN((F23+G23)/5,1)</f>
        <v>0</v>
      </c>
      <c r="L51" s="33">
        <f>ROUNDDOWN((H23+I23)/5,1)</f>
        <v>0</v>
      </c>
      <c r="M51" s="33">
        <f>ROUNDDOWN((J23+K23)/5,1)</f>
        <v>0</v>
      </c>
      <c r="N51" s="33">
        <f>ROUNDDOWN((L23+M23)/5,1)</f>
        <v>0</v>
      </c>
      <c r="O51" s="34">
        <f>ROUNDDOWN((N23+O23)/5,1)</f>
        <v>0</v>
      </c>
      <c r="P51" s="31"/>
      <c r="Q51" s="32"/>
      <c r="R51" s="2"/>
      <c r="S51" s="2"/>
    </row>
    <row r="52" spans="1:19" ht="14" customHeight="1">
      <c r="A52" s="1676" t="s">
        <v>91</v>
      </c>
      <c r="B52" s="1677"/>
      <c r="C52" s="1678"/>
      <c r="D52" s="33">
        <f>ROUNDDOWN((D8+E8)/6,1)</f>
        <v>0</v>
      </c>
      <c r="E52" s="33">
        <f>ROUNDDOWN((F8+G8)/6,1)</f>
        <v>0</v>
      </c>
      <c r="F52" s="33">
        <f>ROUNDDOWN((H8+I8)/6,1)</f>
        <v>0</v>
      </c>
      <c r="G52" s="33">
        <f>ROUNDDOWN((J8+K8)/6,1)</f>
        <v>0</v>
      </c>
      <c r="H52" s="33">
        <f>ROUNDDOWN((L8+M8)/6,1)</f>
        <v>0</v>
      </c>
      <c r="I52" s="33">
        <f>ROUNDDOWN((N8+O8)/6,1)</f>
        <v>0</v>
      </c>
      <c r="J52" s="33">
        <f>ROUNDDOWN((D24+E24)/6,1)</f>
        <v>0</v>
      </c>
      <c r="K52" s="33">
        <f>ROUNDDOWN((F24+G24)/6,1)</f>
        <v>0</v>
      </c>
      <c r="L52" s="33">
        <f>ROUNDDOWN((H24+I24)/6,1)</f>
        <v>0</v>
      </c>
      <c r="M52" s="33">
        <f>ROUNDDOWN((J24+K24)/6,1)</f>
        <v>0</v>
      </c>
      <c r="N52" s="33">
        <f>ROUNDDOWN((L24+M24)/6,1)</f>
        <v>0</v>
      </c>
      <c r="O52" s="34">
        <f>ROUNDDOWN((N24+O24)/6,1)</f>
        <v>0</v>
      </c>
      <c r="P52" s="31"/>
      <c r="Q52" s="32"/>
      <c r="R52" s="2"/>
      <c r="S52" s="2"/>
    </row>
    <row r="53" spans="1:19" ht="14" customHeight="1">
      <c r="A53" s="1676" t="s">
        <v>92</v>
      </c>
      <c r="B53" s="1677"/>
      <c r="C53" s="1678"/>
      <c r="D53" s="35" t="str">
        <f>IFERROR(ROUNDDOWN((D13+E13)/VLOOKUP(D44&amp;D45,$X$9:$Z$12,2,FALSE),1),"加算の入力なし")</f>
        <v>加算の入力なし</v>
      </c>
      <c r="E53" s="35" t="str">
        <f>IFERROR(ROUNDDOWN((F13+G13)/VLOOKUP(E44&amp;E45,$X$9:$Z$12,2,FALSE),1),"加算の入力なし")</f>
        <v>加算の入力なし</v>
      </c>
      <c r="F53" s="35" t="str">
        <f>IFERROR(ROUNDDOWN((H13+I13)/VLOOKUP(F44&amp;F45,$X$9:$Z$12,2,FALSE),1),"加算の入力なし")</f>
        <v>加算の入力なし</v>
      </c>
      <c r="G53" s="35" t="str">
        <f>IFERROR(ROUNDDOWN((J13+K13)/VLOOKUP(G44&amp;G45,$X$9:$Z$12,2,FALSE),1),"加算の入力なし")</f>
        <v>加算の入力なし</v>
      </c>
      <c r="H53" s="35" t="str">
        <f>IFERROR(ROUNDDOWN((L13+M13)/VLOOKUP(H44&amp;H45,$X$9:$Z$12,2,FALSE),1),"加算の入力なし")</f>
        <v>加算の入力なし</v>
      </c>
      <c r="I53" s="35" t="str">
        <f>IFERROR(ROUNDDOWN((N13+O13)/VLOOKUP(I44&amp;I45,$X$9:$Z$12,2,FALSE),1),"加算の入力なし")</f>
        <v>加算の入力なし</v>
      </c>
      <c r="J53" s="35" t="str">
        <f>IFERROR(ROUNDDOWN((D29+E29)/VLOOKUP(J44&amp;J45,$X$9:$Z$12,2,FALSE),1),"加算の入力なし")</f>
        <v>加算の入力なし</v>
      </c>
      <c r="K53" s="35" t="str">
        <f>IFERROR(ROUNDDOWN((F29+G29)/VLOOKUP(K44&amp;K45,$X$9:$Z$12,2,FALSE),1),"加算の入力なし")</f>
        <v>加算の入力なし</v>
      </c>
      <c r="L53" s="35" t="str">
        <f>IFERROR(ROUNDDOWN((H29+I29)/VLOOKUP(L44&amp;L45,$X$9:$Z$12,2,FALSE),1),"加算の入力なし")</f>
        <v>加算の入力なし</v>
      </c>
      <c r="M53" s="35" t="str">
        <f>IFERROR(ROUNDDOWN((J29+K29)/VLOOKUP(M44&amp;M45,$X$9:$Z$12,2,FALSE),1),"加算の入力なし")</f>
        <v>加算の入力なし</v>
      </c>
      <c r="N53" s="35" t="str">
        <f>IFERROR(ROUNDDOWN((L29+M29)/VLOOKUP(N44&amp;N45,$X$9:$Z$12,2,FALSE),1),"加算の入力なし")</f>
        <v>加算の入力なし</v>
      </c>
      <c r="O53" s="36" t="str">
        <f>IFERROR(ROUNDDOWN((N29+O29)/VLOOKUP(O44&amp;O45,$X$9:$Z$12,2,FALSE),1),"加算の入力なし")</f>
        <v>加算の入力なし</v>
      </c>
      <c r="P53" s="37"/>
      <c r="Q53" s="32"/>
      <c r="R53" s="2"/>
      <c r="S53" s="2"/>
    </row>
    <row r="54" spans="1:19" ht="14" customHeight="1">
      <c r="A54" s="1676" t="s">
        <v>64</v>
      </c>
      <c r="B54" s="1677"/>
      <c r="C54" s="1678"/>
      <c r="D54" s="35" t="str">
        <f>IFERROR(ROUNDDOWN((D10+E10+D14+E14)/VLOOKUP(D44&amp;D45,$X$9:$Z$12,3,FALSE),1),"加算の入力なし")</f>
        <v>加算の入力なし</v>
      </c>
      <c r="E54" s="35" t="str">
        <f>IFERROR(ROUNDDOWN((F10+G10+F14+G14)/VLOOKUP(E44&amp;E45,$X$9:$Z$12,3,FALSE),1),"加算の入力なし")</f>
        <v>加算の入力なし</v>
      </c>
      <c r="F54" s="35" t="str">
        <f>IFERROR(ROUNDDOWN((H10+I10+H14+I14)/VLOOKUP(F44&amp;F45,$X$9:$Z$12,3,FALSE),1),"加算の入力なし")</f>
        <v>加算の入力なし</v>
      </c>
      <c r="G54" s="35" t="str">
        <f>IFERROR(ROUNDDOWN((J10+K10+J14+K14)/VLOOKUP(G44&amp;G45,$X$9:$Z$12,3,FALSE),1),"加算の入力なし")</f>
        <v>加算の入力なし</v>
      </c>
      <c r="H54" s="35" t="str">
        <f>IFERROR(ROUNDDOWN((L10+M10+L14+M14)/VLOOKUP(H44&amp;H45,$X$9:$Z$12,3,FALSE),1),"加算の入力なし")</f>
        <v>加算の入力なし</v>
      </c>
      <c r="I54" s="35" t="str">
        <f>IFERROR(ROUNDDOWN((N10+O10+N14+O14)/VLOOKUP(I44&amp;I45,$X$9:$Z$12,3,FALSE),1),"加算の入力なし")</f>
        <v>加算の入力なし</v>
      </c>
      <c r="J54" s="35" t="str">
        <f>IFERROR(ROUNDDOWN((D26+E26+D30+E30)/VLOOKUP(J44&amp;J45,$X$9:$Z$12,3,FALSE),1),"加算の入力なし")</f>
        <v>加算の入力なし</v>
      </c>
      <c r="K54" s="35" t="str">
        <f>IFERROR(ROUNDDOWN((F26+G26+F30+G30)/VLOOKUP(K44&amp;K45,$X$9:$Z$12,3,FALSE),1),"加算の入力なし")</f>
        <v>加算の入力なし</v>
      </c>
      <c r="L54" s="35" t="str">
        <f>IFERROR(ROUNDDOWN((H26+I26+H30+I30)/VLOOKUP(L44&amp;L45,$X$9:$Z$12,3,FALSE),1),"加算の入力なし")</f>
        <v>加算の入力なし</v>
      </c>
      <c r="M54" s="35" t="str">
        <f>IFERROR(ROUNDDOWN((J26+K26+J30+K30)/VLOOKUP(M44&amp;M45,$X$9:$Z$12,3,FALSE),1),"加算の入力なし")</f>
        <v>加算の入力なし</v>
      </c>
      <c r="N54" s="35" t="str">
        <f>IFERROR(ROUNDDOWN((L26+M26+L30+M30)/VLOOKUP(N44&amp;N45,$X$9:$Z$12,3,FALSE),1),"加算の入力なし")</f>
        <v>加算の入力なし</v>
      </c>
      <c r="O54" s="36" t="str">
        <f>IFERROR(ROUNDDOWN((N26+O26+N30+O30)/VLOOKUP(O44&amp;O45,$X$9:$Z$12,3,FALSE),1),"加算の入力なし")</f>
        <v>加算の入力なし</v>
      </c>
      <c r="P54" s="37"/>
      <c r="Q54" s="32"/>
      <c r="R54" s="2"/>
      <c r="S54" s="2"/>
    </row>
    <row r="55" spans="1:19" ht="14" customHeight="1">
      <c r="A55" s="1676" t="s">
        <v>93</v>
      </c>
      <c r="B55" s="1677"/>
      <c r="C55" s="1678"/>
      <c r="D55" s="33">
        <f>ROUNDDOWN((D11+E11+D12+E12+D15+E15+D16+E16)/30,1)</f>
        <v>0</v>
      </c>
      <c r="E55" s="33">
        <f>ROUNDDOWN((F11+G11+F12+G12+F15+G15+F16+G16)/30,1)</f>
        <v>0</v>
      </c>
      <c r="F55" s="33">
        <f>ROUNDDOWN((H11+I11+H12+I12+H15+I15+H16+I16)/30,1)</f>
        <v>0</v>
      </c>
      <c r="G55" s="33">
        <f>ROUNDDOWN((J11+K11+J12+K12+J15+K15+J16+K16)/30,1)</f>
        <v>0</v>
      </c>
      <c r="H55" s="33">
        <f>ROUNDDOWN((L11+M11+L12+M12+L15+M15+L16+M16)/30,1)</f>
        <v>0</v>
      </c>
      <c r="I55" s="33">
        <f>ROUNDDOWN((N11+O11+N12+O12+N15+O15+N16+O16)/30,1)</f>
        <v>0</v>
      </c>
      <c r="J55" s="33">
        <f>ROUNDDOWN((D27+E27+D28+E28+D31+E31+D32+E32)/30,1)</f>
        <v>0</v>
      </c>
      <c r="K55" s="33">
        <f>ROUNDDOWN((F27+G27+F28+G28+F31+G31+F32+G32)/30,1)</f>
        <v>0</v>
      </c>
      <c r="L55" s="33">
        <f>ROUNDDOWN((H27+I27+H28+I28+H31+I31+H32+I32)/30,1)</f>
        <v>0</v>
      </c>
      <c r="M55" s="33">
        <f>ROUNDDOWN((J27+K27+J28+K28+J31+K31+J32+K32)/30,1)</f>
        <v>0</v>
      </c>
      <c r="N55" s="33">
        <f>ROUNDDOWN((L27+M27+L28+M28+L31+M31+L32+M32)/30,1)</f>
        <v>0</v>
      </c>
      <c r="O55" s="34">
        <f>ROUNDDOWN((N27+O27+N28+O28+N31+O31+N32+O32)/30,1)</f>
        <v>0</v>
      </c>
      <c r="P55" s="31"/>
      <c r="Q55" s="32"/>
      <c r="R55" s="2"/>
      <c r="S55" s="2"/>
    </row>
    <row r="56" spans="1:19" ht="14" customHeight="1" thickBot="1">
      <c r="A56" s="1679" t="s">
        <v>94</v>
      </c>
      <c r="B56" s="1680"/>
      <c r="C56" s="1681"/>
      <c r="D56" s="38" t="str">
        <f>IF(OR($C$37={"保育所","認定こども園","私立幼稚園"}),0,IF(D40&lt;&gt;0,ROUNDDOWN((D40)/2,1),"0"))</f>
        <v>0</v>
      </c>
      <c r="E56" s="38" t="str">
        <f>IF(OR($C$37={"保育所","認定こども園","私立幼稚園"}),0,IF(E40&lt;&gt;0,ROUNDDOWN((E40)/2,1),"0"))</f>
        <v>0</v>
      </c>
      <c r="F56" s="38" t="str">
        <f>IF(OR($C$37={"保育所","認定こども園","私立幼稚園"}),0,IF(F40&lt;&gt;0,ROUNDDOWN((F40)/2,1),"0"))</f>
        <v>0</v>
      </c>
      <c r="G56" s="38" t="str">
        <f>IF(OR($C$37={"保育所","認定こども園","私立幼稚園"}),0,IF(G40&lt;&gt;0,ROUNDDOWN((G40)/2,1),"0"))</f>
        <v>0</v>
      </c>
      <c r="H56" s="38" t="str">
        <f>IF(OR($C$37={"保育所","認定こども園","私立幼稚園"}),0,IF(H40&lt;&gt;0,ROUNDDOWN((H40)/2,1),"0"))</f>
        <v>0</v>
      </c>
      <c r="I56" s="38" t="str">
        <f>IF(OR($C$37={"保育所","認定こども園","私立幼稚園"}),0,IF(I40&lt;&gt;0,ROUNDDOWN((I40)/2,1),"0"))</f>
        <v>0</v>
      </c>
      <c r="J56" s="38" t="str">
        <f>IF(OR($C$37={"保育所","認定こども園","私立幼稚園"}),0,IF(J40&lt;&gt;0,ROUNDDOWN((J40)/2,1),"0"))</f>
        <v>0</v>
      </c>
      <c r="K56" s="38" t="str">
        <f>IF(OR($C$37={"保育所","認定こども園","私立幼稚園"}),0,IF(K40&lt;&gt;0,ROUNDDOWN((K40)/2,1),"0"))</f>
        <v>0</v>
      </c>
      <c r="L56" s="38" t="str">
        <f>IF(OR($C$37={"保育所","認定こども園","私立幼稚園"}),0,IF(L40&lt;&gt;0,ROUNDDOWN((L40)/2,1),"0"))</f>
        <v>0</v>
      </c>
      <c r="M56" s="38" t="str">
        <f>IF(OR($C$37={"保育所","認定こども園","私立幼稚園"}),0,IF(M40&lt;&gt;0,ROUNDDOWN((M40)/2,1),"0"))</f>
        <v>0</v>
      </c>
      <c r="N56" s="38" t="str">
        <f>IF(OR($C$37={"保育所","認定こども園","私立幼稚園"}),0,IF(N40&lt;&gt;0,ROUNDDOWN((N40)/2,1),"0"))</f>
        <v>0</v>
      </c>
      <c r="O56" s="39" t="str">
        <f>IF(OR($C$37={"保育所","認定こども園","私立幼稚園"}),0,IF(O40&lt;&gt;0,ROUNDDOWN((O40)/2,1),"0"))</f>
        <v>0</v>
      </c>
      <c r="P56" s="40"/>
      <c r="Q56" s="32"/>
      <c r="R56" s="2"/>
      <c r="S56" s="2"/>
    </row>
    <row r="57" spans="1:19" ht="14" customHeight="1" thickBot="1">
      <c r="A57" s="1674" t="s">
        <v>95</v>
      </c>
      <c r="B57" s="1675"/>
      <c r="C57" s="1675"/>
      <c r="D57" s="41">
        <f>ROUND(SUM(D50:D56),0)</f>
        <v>0</v>
      </c>
      <c r="E57" s="41">
        <f>ROUND(SUM(E50:E56),0)</f>
        <v>0</v>
      </c>
      <c r="F57" s="41">
        <f t="shared" ref="F57:I57" si="18">ROUND(SUM(F50:F56),0)</f>
        <v>0</v>
      </c>
      <c r="G57" s="41">
        <f t="shared" si="18"/>
        <v>0</v>
      </c>
      <c r="H57" s="41">
        <f t="shared" si="18"/>
        <v>0</v>
      </c>
      <c r="I57" s="41">
        <f t="shared" si="18"/>
        <v>0</v>
      </c>
      <c r="J57" s="41">
        <f t="shared" ref="J57:N57" si="19">ROUND(SUM(J50:J56),0)</f>
        <v>0</v>
      </c>
      <c r="K57" s="41">
        <f t="shared" si="19"/>
        <v>0</v>
      </c>
      <c r="L57" s="41">
        <f t="shared" si="19"/>
        <v>0</v>
      </c>
      <c r="M57" s="41">
        <f t="shared" si="19"/>
        <v>0</v>
      </c>
      <c r="N57" s="41">
        <f t="shared" si="19"/>
        <v>0</v>
      </c>
      <c r="O57" s="42">
        <f>ROUND(SUM(O50:O56),0)</f>
        <v>0</v>
      </c>
      <c r="P57" s="43"/>
      <c r="Q57" s="8"/>
      <c r="R57" s="2"/>
      <c r="S57" s="2"/>
    </row>
  </sheetData>
  <sheetProtection password="BF98" sheet="1" objects="1" scenarios="1"/>
  <mergeCells count="73">
    <mergeCell ref="V7:V8"/>
    <mergeCell ref="W7:W8"/>
    <mergeCell ref="Z7:Z8"/>
    <mergeCell ref="Y7:Y8"/>
    <mergeCell ref="X7:X8"/>
    <mergeCell ref="N4:O4"/>
    <mergeCell ref="D4:E4"/>
    <mergeCell ref="F4:G4"/>
    <mergeCell ref="H4:I4"/>
    <mergeCell ref="J4:K4"/>
    <mergeCell ref="L4:M4"/>
    <mergeCell ref="A17:C17"/>
    <mergeCell ref="A6:A8"/>
    <mergeCell ref="B6:C6"/>
    <mergeCell ref="B7:C7"/>
    <mergeCell ref="B8:C8"/>
    <mergeCell ref="A9:C9"/>
    <mergeCell ref="A10:A12"/>
    <mergeCell ref="B10:C10"/>
    <mergeCell ref="B11:C11"/>
    <mergeCell ref="B12:C12"/>
    <mergeCell ref="A13:A16"/>
    <mergeCell ref="B13:C13"/>
    <mergeCell ref="B14:C14"/>
    <mergeCell ref="B15:C15"/>
    <mergeCell ref="B16:C16"/>
    <mergeCell ref="A18:C18"/>
    <mergeCell ref="D20:E20"/>
    <mergeCell ref="F20:G20"/>
    <mergeCell ref="H20:I20"/>
    <mergeCell ref="J20:K20"/>
    <mergeCell ref="N20:O20"/>
    <mergeCell ref="P20:P21"/>
    <mergeCell ref="Q20:Q21"/>
    <mergeCell ref="R20:R21"/>
    <mergeCell ref="A22:A24"/>
    <mergeCell ref="B22:C22"/>
    <mergeCell ref="B23:C23"/>
    <mergeCell ref="B24:C24"/>
    <mergeCell ref="L20:M20"/>
    <mergeCell ref="A39:C39"/>
    <mergeCell ref="A25:C25"/>
    <mergeCell ref="A26:A28"/>
    <mergeCell ref="B26:C26"/>
    <mergeCell ref="B27:C27"/>
    <mergeCell ref="B28:C28"/>
    <mergeCell ref="A29:A32"/>
    <mergeCell ref="B29:C29"/>
    <mergeCell ref="B30:C30"/>
    <mergeCell ref="B31:C31"/>
    <mergeCell ref="B32:C32"/>
    <mergeCell ref="A57:C57"/>
    <mergeCell ref="A54:C54"/>
    <mergeCell ref="A55:C55"/>
    <mergeCell ref="A56:C56"/>
    <mergeCell ref="A4:C5"/>
    <mergeCell ref="A20:C21"/>
    <mergeCell ref="A51:C51"/>
    <mergeCell ref="A52:C52"/>
    <mergeCell ref="A53:C53"/>
    <mergeCell ref="A48:C48"/>
    <mergeCell ref="A33:C33"/>
    <mergeCell ref="A34:C34"/>
    <mergeCell ref="A43:C43"/>
    <mergeCell ref="A44:C44"/>
    <mergeCell ref="A40:C40"/>
    <mergeCell ref="A38:C38"/>
    <mergeCell ref="P44:S44"/>
    <mergeCell ref="P45:S45"/>
    <mergeCell ref="D48:O48"/>
    <mergeCell ref="A49:C49"/>
    <mergeCell ref="A50:C50"/>
    <mergeCell ref="A45:C45"/>
  </mergeCells>
  <phoneticPr fontId="4"/>
  <conditionalFormatting sqref="D53:P54">
    <cfRule type="cellIs" dxfId="91" priority="3" operator="equal">
      <formula>"加算の入力なし"</formula>
    </cfRule>
  </conditionalFormatting>
  <conditionalFormatting sqref="D40:O40">
    <cfRule type="expression" dxfId="90" priority="1">
      <formula>D$39="-"</formula>
    </cfRule>
    <cfRule type="expression" dxfId="89" priority="2">
      <formula>D$39=""</formula>
    </cfRule>
  </conditionalFormatting>
  <dataValidations count="4">
    <dataValidation type="list" allowBlank="1" showInputMessage="1" showErrorMessage="1" sqref="D46:O46">
      <formula1>"○"</formula1>
    </dataValidation>
    <dataValidation type="list" allowBlank="1" showInputMessage="1" showErrorMessage="1" sqref="D44:O45">
      <formula1>"○,-"</formula1>
    </dataValidation>
    <dataValidation type="custom" allowBlank="1" showInputMessage="1" showErrorMessage="1" error="小規模保育事業、事業所内保育事業以外は対象外のため入力できません。" sqref="D40:O40">
      <formula1>D39="○"</formula1>
    </dataValidation>
    <dataValidation type="list" allowBlank="1" showInputMessage="1" showErrorMessage="1" sqref="D39:O39">
      <formula1>"○,-"</formula1>
    </dataValidation>
  </dataValidations>
  <pageMargins left="0.70866141732283472" right="0.70866141732283472" top="0.74803149606299213" bottom="0.74803149606299213" header="0.31496062992125984" footer="0.31496062992125984"/>
  <pageSetup paperSize="9" scale="80" orientation="portrait" r:id="rId1"/>
  <headerFooter>
    <oddHeader>&amp;R&amp;D　&amp;T</oddHead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34</vt:i4>
      </vt:variant>
      <vt:variant>
        <vt:lpstr>名前付き一覧</vt:lpstr>
      </vt:variant>
      <vt:variant>
        <vt:i4>38</vt:i4>
      </vt:variant>
    </vt:vector>
  </HeadingPairs>
  <TitlesOfParts>
    <vt:vector size="72" baseType="lpstr">
      <vt:lpstr>【入力不要】内訳表(優先項目)</vt:lpstr>
      <vt:lpstr>【入力不要】内訳表(優先項目以外)</vt:lpstr>
      <vt:lpstr>【入力不要】内訳表</vt:lpstr>
      <vt:lpstr>【入力不要】集計表</vt:lpstr>
      <vt:lpstr>基本情報</vt:lpstr>
      <vt:lpstr>職員配置</vt:lpstr>
      <vt:lpstr>給与</vt:lpstr>
      <vt:lpstr>加算・調整</vt:lpstr>
      <vt:lpstr>初日在籍児童数</vt:lpstr>
      <vt:lpstr>1－１.一時(幼)</vt:lpstr>
      <vt:lpstr>1－２.一時(幼)</vt:lpstr>
      <vt:lpstr>2－１.人材確保</vt:lpstr>
      <vt:lpstr>2－２.人材確保 (保育定員確保緊急対策)</vt:lpstr>
      <vt:lpstr>２－３．人材確保【新規施設のみ作成】</vt:lpstr>
      <vt:lpstr>3－１.延長【標準】</vt:lpstr>
      <vt:lpstr>3－２.延長【短時間】</vt:lpstr>
      <vt:lpstr>4.嘱託医</vt:lpstr>
      <vt:lpstr>5.家庭支援</vt:lpstr>
      <vt:lpstr>6.げんキッズ</vt:lpstr>
      <vt:lpstr>7.園外保育</vt:lpstr>
      <vt:lpstr>8.児童管理</vt:lpstr>
      <vt:lpstr>9.看護師配置</vt:lpstr>
      <vt:lpstr>10.病児保育</vt:lpstr>
      <vt:lpstr>11.障害児保育</vt:lpstr>
      <vt:lpstr>12.1歳児保育加算【入力不要】</vt:lpstr>
      <vt:lpstr>13.アレルギー</vt:lpstr>
      <vt:lpstr>14.一時(一)</vt:lpstr>
      <vt:lpstr>15.地域</vt:lpstr>
      <vt:lpstr>16.外国籍</vt:lpstr>
      <vt:lpstr>17.職員研修</vt:lpstr>
      <vt:lpstr>18.最低保障</vt:lpstr>
      <vt:lpstr>19.保育体制</vt:lpstr>
      <vt:lpstr>20.おむつ処理</vt:lpstr>
      <vt:lpstr>21.物価高騰対応</vt:lpstr>
      <vt:lpstr>【入力不要】集計表!Print_Area</vt:lpstr>
      <vt:lpstr>【入力不要】内訳表!Print_Area</vt:lpstr>
      <vt:lpstr>'【入力不要】内訳表(優先項目)'!Print_Area</vt:lpstr>
      <vt:lpstr>'【入力不要】内訳表(優先項目以外)'!Print_Area</vt:lpstr>
      <vt:lpstr>'10.病児保育'!Print_Area</vt:lpstr>
      <vt:lpstr>'1－１.一時(幼)'!Print_Area</vt:lpstr>
      <vt:lpstr>'11.障害児保育'!Print_Area</vt:lpstr>
      <vt:lpstr>'12.1歳児保育加算【入力不要】'!Print_Area</vt:lpstr>
      <vt:lpstr>'1－２.一時(幼)'!Print_Area</vt:lpstr>
      <vt:lpstr>'13.アレルギー'!Print_Area</vt:lpstr>
      <vt:lpstr>'14.一時(一)'!Print_Area</vt:lpstr>
      <vt:lpstr>'15.地域'!Print_Area</vt:lpstr>
      <vt:lpstr>'16.外国籍'!Print_Area</vt:lpstr>
      <vt:lpstr>'17.職員研修'!Print_Area</vt:lpstr>
      <vt:lpstr>'18.最低保障'!Print_Area</vt:lpstr>
      <vt:lpstr>'19.保育体制'!Print_Area</vt:lpstr>
      <vt:lpstr>'20.おむつ処理'!Print_Area</vt:lpstr>
      <vt:lpstr>'2－１.人材確保'!Print_Area</vt:lpstr>
      <vt:lpstr>'21.物価高騰対応'!Print_Area</vt:lpstr>
      <vt:lpstr>'2－２.人材確保 (保育定員確保緊急対策)'!Print_Area</vt:lpstr>
      <vt:lpstr>'２－３．人材確保【新規施設のみ作成】'!Print_Area</vt:lpstr>
      <vt:lpstr>'3－１.延長【標準】'!Print_Area</vt:lpstr>
      <vt:lpstr>'3－２.延長【短時間】'!Print_Area</vt:lpstr>
      <vt:lpstr>'4.嘱託医'!Print_Area</vt:lpstr>
      <vt:lpstr>'5.家庭支援'!Print_Area</vt:lpstr>
      <vt:lpstr>'6.げんキッズ'!Print_Area</vt:lpstr>
      <vt:lpstr>'7.園外保育'!Print_Area</vt:lpstr>
      <vt:lpstr>'8.児童管理'!Print_Area</vt:lpstr>
      <vt:lpstr>'9.看護師配置'!Print_Area</vt:lpstr>
      <vt:lpstr>加算・調整!Print_Area</vt:lpstr>
      <vt:lpstr>基本情報!Print_Area</vt:lpstr>
      <vt:lpstr>給与!Print_Area</vt:lpstr>
      <vt:lpstr>初日在籍児童数!Print_Area</vt:lpstr>
      <vt:lpstr>職員配置!Print_Area</vt:lpstr>
      <vt:lpstr>'２－３．人材確保【新規施設のみ作成】'!Print_Titles</vt:lpstr>
      <vt:lpstr>加算・調整!Print_Titles</vt:lpstr>
      <vt:lpstr>給与!Print_Titles</vt:lpstr>
      <vt:lpstr>職員配置!Print_Titles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豊中市</dc:creator>
  <cp:lastModifiedBy>Administrator</cp:lastModifiedBy>
  <cp:lastPrinted>2023-10-26T07:48:23Z</cp:lastPrinted>
  <dcterms:created xsi:type="dcterms:W3CDTF">2021-08-20T00:32:42Z</dcterms:created>
  <dcterms:modified xsi:type="dcterms:W3CDTF">2024-08-07T07:16:15Z</dcterms:modified>
</cp:coreProperties>
</file>