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<sst xmlns="http://schemas.openxmlformats.org/spreadsheetml/2006/main" count="5435" uniqueCount="2330">
  <si>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</si>
  <si>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</si>
  <si>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</si>
  <si>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</si>
  <si>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</si>
  <si>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</si>
  <si>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</si>
  <si>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</si>
  <si>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</si>
  <si>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</si>
  <si>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</si>
  <si>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</si>
  <si>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</si>
  <si>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</si>
  <si>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</si>
  <si>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</si>
  <si>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</si>
  <si>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</si>
  <si>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</si>
  <si>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</si>
  <si>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</si>
  <si>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</si>
  <si>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</si>
  <si>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</si>
  <si>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</si>
  <si>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</si>
  <si>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</si>
  <si>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</si>
  <si>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</si>
  <si>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</si>
  <si>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</si>
  <si>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</si>
  <si>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</si>
  <si>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</si>
  <si>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</si>
  <si>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</si>
  <si>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</si>
  <si>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</si>
  <si>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</si>
  <si>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</si>
  <si>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</si>
  <si>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</si>
  <si>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</si>
  <si>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</si>
  <si>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</si>
  <si>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</si>
  <si>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</si>
  <si>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</si>
  <si>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</si>
  <si>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</si>
  <si>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</si>
  <si>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</si>
  <si>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</si>
  <si>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</si>
  <si>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</si>
  <si>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</si>
  <si>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</si>
  <si>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</si>
  <si>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</si>
  <si>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</si>
  <si>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</si>
  <si>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</si>
  <si>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</si>
  <si>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</si>
  <si>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</si>
  <si>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</si>
  <si>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</si>
  <si>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</si>
  <si>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</si>
  <si>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</si>
  <si>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</si>
  <si>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</si>
  <si>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</si>
  <si>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</si>
  <si>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</si>
  <si>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</si>
  <si>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</si>
  <si>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</si>
  <si>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</si>
  <si>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</si>
  <si>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</si>
  <si>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</si>
  <si>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</si>
  <si>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</si>
  <si>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</si>
  <si>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</si>
  <si>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</si>
  <si>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</si>
  <si>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</si>
  <si>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</si>
  <si>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</si>
  <si>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</si>
  <si>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</si>
  <si>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</si>
  <si>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</si>
  <si>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</si>
  <si>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</si>
  <si>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</si>
  <si>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</si>
  <si>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</si>
  <si>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</si>
  <si>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</si>
  <si>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</si>
  <si>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</si>
  <si>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</si>
  <si>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</si>
  <si>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</si>
  <si>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</si>
  <si>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</si>
  <si>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</si>
  <si>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</si>
  <si>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</si>
  <si>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</si>
  <si>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</si>
  <si>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</si>
  <si>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</si>
  <si>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</si>
  <si>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</si>
  <si>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</si>
  <si>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</si>
  <si>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</si>
  <si>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</si>
  <si>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</si>
  <si>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</si>
  <si>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</si>
  <si>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</si>
  <si>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</si>
  <si>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</si>
  <si>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</si>
  <si>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</si>
  <si>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</si>
  <si>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</si>
  <si>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</si>
  <si>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</si>
  <si>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</si>
  <si>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</si>
  <si>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</si>
  <si>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</si>
  <si>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</si>
  <si>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</si>
  <si>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</si>
  <si>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</si>
  <si>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</si>
  <si>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</si>
  <si>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</si>
  <si>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</si>
  <si>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</si>
  <si>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</si>
  <si>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</si>
  <si>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</si>
  <si>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</si>
  <si>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</si>
  <si>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</si>
  <si>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</si>
  <si>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</si>
  <si>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</si>
  <si>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</si>
  <si>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</si>
  <si>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</si>
  <si>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</si>
  <si>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</si>
  <si>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</si>
  <si>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</si>
  <si>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</si>
  <si>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</si>
  <si>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</si>
  <si>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</si>
  <si>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</si>
  <si>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</si>
  <si>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</si>
  <si>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</si>
  <si>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</si>
  <si>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</si>
  <si>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</si>
  <si>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</si>
  <si>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</si>
  <si>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</si>
  <si>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</si>
  <si>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</si>
  <si>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</si>
  <si>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</si>
  <si>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</si>
  <si>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</si>
  <si>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</si>
  <si>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</si>
  <si>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</si>
  <si>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</si>
  <si>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</si>
  <si>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</si>
  <si>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</si>
  <si>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</si>
  <si>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</si>
  <si>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</si>
  <si>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</si>
  <si>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</si>
  <si>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</si>
  <si>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</si>
  <si>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</si>
  <si>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</si>
  <si>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</si>
  <si>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</si>
  <si>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</si>
  <si>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</si>
  <si>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</si>
  <si>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</si>
  <si>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</si>
  <si>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</si>
  <si>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</si>
  <si>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</si>
  <si>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</si>
  <si>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</si>
  <si>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</si>
  <si>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</si>
  <si>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</si>
  <si>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</si>
  <si>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</si>
  <si>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</si>
  <si>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</si>
  <si>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</si>
  <si>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</si>
  <si>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</si>
  <si>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</si>
  <si>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</si>
  <si>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</si>
  <si>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</si>
  <si>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</si>
  <si>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</si>
  <si>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</si>
  <si>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</si>
  <si>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</si>
  <si>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</si>
  <si>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</si>
  <si>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</si>
  <si>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</si>
  <si>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</si>
  <si>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</si>
  <si>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</si>
  <si>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</si>
  <si>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</si>
  <si>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</si>
  <si>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</si>
  <si>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</si>
  <si>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</si>
  <si>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</si>
  <si>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</si>
  <si>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</si>
  <si>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</si>
  <si>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</si>
  <si>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</si>
  <si>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</si>
  <si>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</si>
  <si>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</si>
  <si>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</si>
  <si>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</si>
  <si>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</si>
  <si>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</si>
  <si>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</si>
  <si>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</si>
  <si>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</si>
  <si>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</si>
  <si>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</si>
  <si>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</si>
  <si>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</si>
  <si>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</si>
  <si>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</si>
  <si>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</si>
  <si>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</si>
  <si>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</si>
  <si>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</si>
  <si>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</si>
  <si>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</si>
  <si>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</si>
  <si>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</si>
  <si>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</si>
  <si>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</si>
  <si>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</si>
  <si>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</si>
  <si>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</si>
  <si>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</si>
  <si>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</si>
  <si>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</si>
  <si>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</si>
  <si>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</si>
  <si>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</si>
  <si>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</si>
  <si>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</si>
  <si>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</si>
  <si>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</si>
  <si>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</si>
  <si>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</si>
  <si>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</si>
  <si>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</si>
  <si>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</si>
  <si>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</si>
  <si>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</si>
  <si>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</si>
  <si>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</si>
  <si>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</si>
  <si>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</si>
  <si>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</si>
  <si>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</si>
  <si>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</si>
  <si>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</si>
  <si>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</si>
  <si>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</si>
  <si>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</si>
  <si>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</si>
  <si>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</si>
  <si>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</si>
  <si>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</si>
  <si>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</si>
  <si>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</si>
  <si>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</si>
  <si>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</si>
  <si>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</si>
  <si>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</si>
  <si>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</si>
  <si>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</si>
  <si>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</si>
  <si>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</si>
  <si>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</si>
  <si>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</si>
  <si>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</si>
  <si>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</si>
  <si>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</si>
  <si>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</si>
  <si>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</si>
  <si>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</si>
  <si>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</si>
  <si>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</si>
  <si>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</si>
  <si>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</si>
  <si>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</si>
  <si>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</si>
  <si>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</si>
  <si>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</si>
  <si>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</si>
  <si>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</si>
  <si>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</si>
  <si>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</si>
  <si>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</si>
  <si>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</si>
  <si>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</si>
  <si>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</si>
  <si>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</si>
  <si>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</si>
  <si>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</si>
  <si>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</si>
  <si>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</si>
  <si>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</si>
  <si>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</si>
  <si>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</si>
  <si>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</si>
  <si>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</si>
  <si>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</si>
  <si>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</si>
  <si>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</si>
  <si>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</si>
  <si>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</si>
  <si>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</si>
  <si>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</si>
  <si>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</si>
  <si>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</si>
  <si>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</si>
  <si>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</si>
  <si>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</si>
  <si>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</si>
  <si>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</si>
  <si>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</si>
  <si>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</si>
  <si>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</si>
  <si>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</si>
  <si>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</si>
  <si>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</si>
  <si>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</si>
  <si>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</si>
  <si>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</si>
  <si>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</si>
  <si>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</si>
  <si>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</si>
  <si>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</si>
  <si>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</si>
  <si>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</si>
  <si>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</si>
  <si>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</si>
  <si>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</si>
  <si>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</si>
  <si>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</si>
  <si>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</si>
  <si>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</si>
  <si>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</si>
  <si>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</si>
  <si>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</si>
  <si>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</si>
  <si>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</si>
  <si>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</si>
  <si>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</si>
  <si>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</si>
  <si>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</si>
  <si>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</si>
  <si>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</si>
  <si>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</si>
  <si>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</si>
  <si>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</si>
  <si>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</si>
  <si>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</si>
  <si>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</si>
  <si>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</si>
  <si>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</si>
  <si>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</si>
  <si>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</si>
  <si>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</si>
  <si>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</si>
  <si>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</si>
  <si>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</si>
  <si>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</si>
  <si>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</si>
  <si>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</si>
  <si>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</si>
  <si>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</si>
  <si>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</si>
  <si>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</si>
  <si>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</si>
  <si>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</si>
  <si>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</si>
  <si>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</si>
  <si>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</si>
  <si>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</si>
  <si>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</si>
  <si>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</si>
  <si>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</si>
  <si>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</si>
  <si>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</si>
  <si>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</si>
  <si>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</si>
  <si>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</si>
  <si>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</si>
  <si>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</si>
  <si>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</si>
  <si>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</si>
  <si>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</si>
  <si>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</si>
  <si>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</si>
  <si>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</si>
  <si>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</si>
  <si>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</si>
  <si>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</si>
  <si>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</si>
  <si>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</si>
  <si>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</si>
  <si>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</si>
  <si>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</si>
  <si>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</si>
  <si>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</si>
  <si>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</si>
  <si>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</si>
  <si>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</si>
  <si>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</si>
  <si>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</si>
  <si>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</si>
  <si>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</si>
  <si>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</si>
  <si>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</si>
  <si>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</si>
  <si>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</si>
  <si>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</si>
  <si>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</si>
  <si>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</si>
  <si>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</si>
  <si>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</si>
  <si>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</si>
  <si>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</si>
  <si>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</si>
  <si>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</si>
  <si>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</si>
  <si>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</si>
  <si>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</si>
  <si>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</si>
  <si>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</si>
  <si>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</si>
  <si>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</si>
  <si>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</si>
  <si>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</si>
  <si>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</si>
  <si>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</si>
  <si>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</si>
  <si>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</si>
  <si>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</si>
  <si>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</si>
  <si>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</si>
  <si>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</si>
  <si>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</si>
  <si>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</si>
  <si>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</si>
  <si>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</si>
  <si>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</si>
  <si>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</si>
  <si>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</si>
  <si>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</si>
  <si>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</si>
  <si>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</si>
  <si>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</si>
  <si>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</si>
  <si>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</si>
  <si>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</si>
  <si>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</si>
  <si>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</si>
  <si>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</si>
  <si>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</si>
  <si>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</si>
  <si>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</si>
  <si>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</si>
  <si>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</si>
  <si>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</si>
  <si>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</si>
  <si>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</si>
  <si>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</si>
  <si>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</si>
  <si>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</si>
  <si>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</si>
  <si>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</si>
  <si>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</si>
  <si>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</si>
  <si>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</si>
  <si>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</si>
  <si>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</si>
  <si>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</si>
  <si>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</si>
  <si>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</si>
  <si>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</si>
  <si>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</si>
  <si>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</si>
  <si>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</si>
  <si>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</si>
  <si>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</si>
  <si>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</si>
  <si>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</si>
  <si>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</si>
  <si>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</si>
  <si>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</si>
  <si>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</si>
  <si>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</si>
  <si>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</si>
  <si>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</si>
  <si>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</si>
  <si>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</si>
  <si>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</si>
  <si>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</si>
  <si>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</si>
  <si>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</si>
  <si>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</si>
  <si>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</si>
  <si>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</si>
  <si>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</si>
  <si>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</si>
  <si>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</si>
  <si>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</si>
  <si>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</si>
  <si>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</si>
  <si>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</si>
  <si>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</si>
  <si>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</si>
  <si>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</si>
  <si>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</si>
  <si>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</si>
  <si>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</si>
  <si>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</si>
  <si>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</si>
  <si>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</si>
  <si>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</si>
  <si>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</si>
  <si>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</si>
  <si>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</si>
  <si>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</si>
  <si>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</si>
  <si>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</si>
  <si>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</si>
  <si>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</si>
  <si>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</si>
  <si>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</si>
  <si>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</si>
  <si>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</si>
  <si>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</si>
  <si>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</si>
  <si>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</si>
  <si>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</si>
  <si>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</si>
  <si>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</si>
  <si>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</si>
  <si>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</si>
  <si>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</si>
  <si>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</si>
  <si>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</si>
  <si>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</si>
  <si>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</si>
  <si>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</si>
  <si>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</si>
  <si>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</si>
  <si>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</si>
  <si>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</si>
  <si>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</si>
  <si>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</si>
  <si>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</si>
  <si>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</si>
  <si>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</si>
  <si>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</si>
  <si>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</si>
  <si>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</si>
  <si>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</si>
  <si>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</si>
  <si>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</si>
  <si>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</si>
  <si>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</si>
  <si>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</si>
  <si>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</si>
  <si>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</si>
  <si>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</si>
  <si>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</si>
  <si>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</si>
  <si>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</si>
  <si>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</si>
  <si>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</si>
  <si>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</si>
  <si>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</si>
  <si>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</si>
  <si>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</si>
  <si>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</si>
  <si>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</si>
  <si>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</si>
  <si>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</si>
  <si>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</si>
  <si>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</si>
  <si>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</si>
  <si>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</si>
  <si>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</si>
  <si>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</si>
  <si>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</si>
  <si>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</si>
  <si>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</si>
  <si>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</si>
  <si>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</si>
  <si>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</si>
  <si>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</si>
  <si>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</si>
  <si>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</si>
  <si>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</si>
  <si>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</si>
  <si>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</si>
  <si>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</si>
  <si>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</si>
  <si>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</si>
  <si>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</si>
  <si>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</si>
  <si>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</si>
  <si>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</si>
  <si>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</si>
  <si>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</si>
  <si>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</si>
  <si>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</si>
  <si>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</si>
  <si>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</si>
  <si>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</si>
  <si>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</si>
  <si>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</si>
  <si>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</si>
  <si>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</si>
  <si>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</si>
  <si>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</si>
  <si>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</si>
  <si>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</si>
  <si>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</si>
  <si>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</si>
  <si>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</si>
  <si>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</si>
  <si>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</si>
  <si>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</si>
  <si>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</si>
  <si>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</si>
  <si>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</si>
  <si>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</si>
  <si>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</si>
  <si>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</si>
  <si>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</si>
  <si>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</si>
  <si>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</si>
  <si>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</si>
  <si>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</si>
  <si>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</si>
  <si>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</si>
  <si>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</si>
  <si>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</si>
  <si>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</si>
  <si>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</si>
  <si>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</si>
  <si>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</si>
  <si>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</si>
  <si>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</si>
  <si>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</si>
  <si>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</si>
  <si>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</si>
  <si>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</si>
  <si>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</si>
  <si>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</si>
  <si>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</si>
  <si>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</si>
  <si>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</si>
  <si>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</si>
  <si>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</si>
  <si>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</si>
  <si>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</si>
  <si>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</si>
  <si>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</si>
  <si>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</si>
  <si>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</si>
  <si>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</si>
  <si>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</si>
  <si>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</si>
  <si>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</si>
  <si>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</si>
  <si>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</si>
  <si>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</si>
  <si>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</si>
  <si>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</si>
  <si>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</si>
  <si>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</si>
  <si>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</si>
  <si>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</si>
  <si>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</si>
  <si>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</si>
  <si>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</si>
  <si>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</si>
  <si>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</si>
  <si>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</si>
  <si>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</si>
  <si>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</si>
  <si>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</si>
  <si>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</si>
  <si>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</si>
  <si>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</si>
  <si>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</si>
  <si>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</si>
  <si>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</si>
  <si>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</si>
  <si>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</si>
  <si>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</si>
  <si>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</si>
  <si>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</si>
  <si>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</si>
  <si>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</si>
  <si>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</si>
  <si>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</si>
  <si>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</si>
  <si>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</si>
  <si>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</si>
  <si>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</si>
  <si>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</si>
  <si>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</si>
  <si>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</si>
  <si>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</si>
  <si>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</si>
  <si>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</si>
  <si>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</si>
  <si>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</si>
  <si>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</si>
  <si>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</si>
  <si>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</si>
  <si>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</si>
  <si>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</si>
  <si>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</si>
  <si>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</si>
  <si>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</si>
  <si>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</si>
  <si>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</si>
  <si>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</si>
  <si>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</si>
  <si>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</si>
  <si>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</si>
  <si>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</si>
  <si>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</si>
  <si>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</si>
  <si>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</si>
  <si>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</si>
  <si>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</si>
  <si>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</si>
  <si>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</si>
  <si>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</si>
  <si>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</si>
  <si>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</si>
  <si>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</si>
  <si>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</si>
  <si>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</si>
  <si>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</si>
  <si>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</si>
  <si>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</si>
  <si>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</si>
  <si>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</si>
  <si>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</si>
  <si>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</si>
  <si>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</si>
  <si>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</si>
  <si>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</si>
  <si>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</si>
  <si>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</si>
  <si>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</si>
  <si>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</si>
  <si>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</si>
  <si>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</si>
  <si>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</si>
  <si>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</si>
  <si>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</si>
  <si>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</si>
  <si>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</si>
  <si>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</si>
  <si>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</si>
  <si>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</si>
  <si>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</si>
  <si>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</si>
  <si>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</si>
  <si>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</si>
  <si>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</si>
  <si>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</si>
  <si>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</si>
  <si>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</si>
  <si>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</si>
  <si>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</si>
  <si>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</si>
  <si>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</si>
  <si>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</si>
  <si>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</si>
  <si>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</si>
  <si>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</si>
  <si>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</si>
  <si>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</si>
  <si>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</si>
  <si>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</si>
  <si>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</si>
  <si>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</si>
  <si>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</si>
  <si>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</si>
  <si>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</si>
  <si>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</si>
  <si>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</si>
  <si>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</si>
  <si>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</si>
  <si>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</si>
  <si>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</si>
  <si>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</si>
  <si>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</si>
  <si>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</si>
  <si>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</si>
  <si>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</si>
  <si>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</si>
  <si>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</si>
  <si>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</si>
  <si>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</si>
  <si>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</si>
  <si>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</si>
  <si>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</si>
  <si>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</si>
  <si>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</si>
  <si>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</si>
  <si>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</si>
  <si>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</si>
  <si>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</si>
  <si>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</si>
  <si>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</si>
  <si>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</si>
  <si>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</si>
  <si>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</si>
  <si>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</si>
  <si>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</si>
  <si>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</si>
  <si>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</si>
  <si>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</si>
  <si>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</si>
  <si>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</si>
  <si>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</si>
  <si>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</si>
  <si>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</si>
  <si>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</si>
  <si>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</si>
  <si>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</si>
  <si>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</si>
  <si>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</si>
  <si>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</si>
  <si>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</si>
  <si>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</si>
  <si>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</si>
  <si>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</si>
  <si>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</si>
  <si>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</si>
  <si>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</si>
  <si>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</si>
  <si>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</si>
  <si>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</si>
  <si>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</si>
  <si>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</si>
  <si>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</si>
  <si>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</si>
  <si>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</si>
  <si>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</si>
  <si>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</si>
  <si>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</si>
  <si>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</si>
  <si>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</si>
  <si>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</si>
  <si>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</si>
  <si>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</si>
  <si>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</si>
  <si>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</si>
  <si>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</si>
  <si>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</si>
  <si>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</si>
  <si>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</si>
  <si>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</si>
  <si>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</si>
  <si>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</si>
  <si>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</si>
  <si>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</si>
  <si>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</si>
  <si>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</si>
  <si>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</si>
  <si>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</si>
  <si>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</si>
  <si>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</si>
  <si>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</si>
  <si>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</si>
  <si>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</si>
  <si>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</si>
  <si>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</si>
  <si>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</si>
  <si>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</si>
  <si>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</si>
  <si>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</si>
  <si>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</si>
  <si>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</si>
  <si>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</si>
  <si>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</si>
  <si>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</si>
  <si>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</si>
  <si>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</si>
  <si>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</si>
  <si>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</si>
  <si>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</si>
  <si>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</si>
  <si>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</si>
  <si>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</si>
  <si>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</si>
  <si>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</si>
  <si>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</si>
  <si>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</si>
  <si>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</si>
  <si>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</si>
  <si>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</si>
  <si>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</si>
  <si>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</si>
  <si>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</si>
  <si>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</si>
  <si>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</si>
  <si>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</si>
  <si>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</si>
  <si>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</si>
  <si>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</si>
  <si>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</si>
  <si>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</si>
  <si>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</si>
  <si>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</si>
  <si>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</si>
  <si>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</si>
  <si>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</si>
  <si>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</si>
  <si>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</si>
  <si>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</si>
  <si>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</si>
  <si>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</si>
  <si>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</si>
  <si>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</si>
  <si>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</si>
  <si>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</si>
  <si>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</si>
  <si>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</si>
  <si>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</si>
  <si>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</si>
  <si>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</si>
  <si>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</si>
  <si>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</si>
  <si>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</si>
  <si>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</si>
  <si>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</si>
  <si>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</si>
  <si>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</si>
  <si>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</si>
  <si>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</si>
  <si>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</si>
  <si>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</si>
  <si>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</si>
  <si>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</si>
  <si>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</si>
  <si>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</si>
  <si>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</si>
  <si>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</si>
  <si>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</si>
  <si>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</si>
  <si>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</si>
  <si>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</si>
  <si>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</si>
  <si>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</si>
  <si>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</si>
  <si>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</si>
  <si>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</si>
  <si>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</si>
  <si>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</si>
  <si>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</si>
  <si>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</si>
  <si>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</si>
  <si>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</si>
  <si>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</si>
  <si>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</si>
  <si>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</si>
  <si>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</si>
  <si>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</si>
  <si>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</si>
  <si>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</si>
  <si>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</si>
  <si>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</si>
  <si>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</si>
  <si>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</si>
  <si>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</si>
  <si>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</si>
  <si>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</si>
  <si>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</si>
  <si>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</si>
  <si>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</si>
  <si>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</si>
  <si>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</si>
  <si>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</si>
  <si>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</si>
  <si>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</si>
  <si>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</si>
  <si>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</si>
  <si>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</si>
  <si>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</si>
  <si>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</si>
  <si>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</si>
  <si>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</si>
  <si>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</si>
  <si>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</si>
  <si>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</si>
  <si>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</si>
  <si>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</si>
  <si>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</si>
  <si>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</si>
  <si>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</si>
  <si>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</si>
  <si>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</si>
  <si>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</si>
  <si>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</si>
  <si>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</si>
  <si>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</si>
  <si>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</si>
  <si>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</si>
  <si>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</si>
  <si>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</si>
  <si>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</si>
  <si>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</si>
  <si>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</si>
  <si>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</si>
  <si>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</si>
  <si>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</si>
  <si>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</si>
  <si>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</si>
  <si>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</si>
  <si>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</si>
  <si>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</si>
  <si>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</si>
  <si>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</si>
  <si>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</si>
  <si>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</si>
  <si>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</si>
  <si>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</si>
  <si>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</si>
  <si>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</si>
  <si>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</si>
  <si>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</si>
  <si>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</si>
  <si>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</si>
  <si>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</si>
  <si>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</si>
  <si>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</si>
  <si>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</si>
  <si>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</si>
  <si>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</si>
  <si>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</si>
  <si>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</si>
  <si>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</si>
  <si>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</si>
  <si>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</si>
  <si>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</si>
  <si>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</si>
  <si>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</si>
  <si>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</si>
  <si>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</si>
  <si>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</si>
  <si>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</si>
  <si>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</si>
  <si>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</si>
  <si>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</si>
  <si>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</si>
  <si>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</si>
  <si>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</si>
  <si>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</si>
  <si>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</si>
  <si>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</si>
  <si>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</si>
  <si>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</si>
  <si>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</si>
  <si>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</si>
  <si>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</si>
  <si>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</si>
  <si>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</si>
  <si>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</si>
  <si>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</si>
  <si>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</si>
  <si>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</si>
  <si>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</si>
  <si>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</si>
  <si>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</si>
  <si>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</si>
  <si>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</si>
  <si>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</si>
  <si>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</si>
  <si>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</si>
  <si>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</si>
  <si>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</si>
  <si>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</si>
  <si>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</si>
  <si>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</si>
  <si>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</si>
  <si>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</si>
  <si>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</si>
  <si>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</si>
  <si>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</si>
  <si>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</si>
  <si>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</si>
  <si>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</si>
  <si>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</si>
  <si>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</si>
  <si>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</si>
  <si>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</si>
  <si>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</si>
  <si>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</si>
  <si>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</si>
  <si>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</si>
  <si>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</si>
  <si>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</si>
  <si>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</si>
  <si>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</si>
  <si>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</si>
  <si>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</si>
  <si>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</si>
  <si>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</si>
  <si>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</si>
  <si>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</si>
  <si>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</si>
  <si>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</si>
  <si>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</si>
  <si>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</si>
  <si>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</si>
  <si>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</si>
  <si>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</si>
  <si>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</si>
  <si>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</si>
  <si>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</si>
  <si>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</si>
  <si>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</si>
  <si>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</si>
  <si>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</si>
  <si>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</si>
  <si>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</si>
  <si>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</si>
  <si>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</si>
  <si>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</si>
  <si>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</si>
  <si>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</si>
  <si>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</si>
  <si>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</si>
  <si>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</si>
  <si>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</si>
  <si>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</si>
  <si>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</si>
  <si>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</si>
  <si>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</si>
  <si>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</si>
  <si>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</si>
  <si>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</si>
  <si>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</si>
  <si>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</si>
  <si>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</si>
  <si>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</si>
  <si>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</si>
  <si>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</si>
  <si>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</si>
  <si>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</si>
  <si>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</si>
  <si>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</si>
  <si>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</si>
  <si>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</si>
  <si>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</si>
  <si>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</si>
  <si>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</si>
  <si>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</si>
  <si>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</si>
  <si>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</si>
  <si>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</si>
  <si>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</si>
  <si>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</si>
  <si>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</si>
  <si>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</si>
  <si>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</si>
  <si>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</si>
  <si>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</si>
  <si>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</si>
  <si>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</si>
  <si>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</si>
  <si>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</si>
  <si>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</si>
  <si>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</si>
  <si>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</si>
  <si>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</si>
  <si>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</si>
  <si>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</si>
  <si>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</si>
  <si>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</si>
  <si>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</si>
  <si>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</si>
  <si>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</si>
  <si>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</si>
  <si>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</si>
  <si>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</si>
  <si>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</si>
  <si>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</si>
  <si>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</si>
  <si>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</si>
  <si>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</si>
  <si>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</si>
  <si>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</si>
  <si>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</si>
  <si>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</si>
  <si>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</si>
  <si>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</si>
  <si>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</si>
  <si>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</si>
  <si>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</si>
  <si>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</si>
  <si>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</si>
  <si>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</si>
  <si>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</si>
  <si>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</si>
  <si>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</si>
  <si>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</si>
  <si>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</si>
  <si>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</si>
  <si>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</si>
  <si>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</si>
  <si>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</si>
  <si>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</si>
  <si>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</si>
  <si>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</si>
  <si>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</si>
  <si>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</si>
  <si>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</si>
  <si>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</si>
  <si>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</si>
  <si>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</si>
  <si>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</si>
  <si>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</si>
  <si>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</si>
  <si>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</si>
  <si>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</si>
  <si>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</si>
  <si>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</si>
  <si>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</si>
  <si>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</si>
  <si>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</si>
  <si>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</si>
  <si>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</si>
  <si>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</si>
  <si>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</si>
  <si>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</si>
  <si>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</si>
  <si>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</si>
  <si>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</si>
  <si>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</si>
  <si>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</si>
  <si>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</si>
  <si>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</si>
  <si>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</si>
  <si>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</si>
  <si>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</si>
  <si>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</si>
  <si>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</si>
  <si>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</si>
  <si>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</si>
  <si>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</si>
  <si>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</si>
  <si>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</si>
  <si>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</si>
  <si>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</si>
  <si>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</si>
  <si>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</si>
  <si>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</si>
  <si>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</si>
  <si>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</si>
  <si>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</si>
  <si>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</si>
  <si>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</si>
  <si>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</si>
  <si>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</si>
  <si>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</si>
  <si>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</si>
  <si>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</si>
  <si>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</si>
  <si>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</si>
  <si>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</si>
  <si>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</si>
  <si>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</si>
  <si>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</si>
  <si>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</si>
  <si>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</si>
  <si>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</si>
  <si>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</si>
  <si>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</si>
  <si>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</si>
  <si>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</si>
  <si>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</si>
  <si>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</si>
  <si>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</si>
  <si>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</si>
  <si>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</si>
  <si>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</si>
  <si>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</si>
  <si>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</si>
  <si>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</si>
  <si>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</si>
  <si>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</si>
  <si>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</si>
  <si>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</si>
  <si>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</si>
  <si>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</si>
  <si>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</si>
  <si>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</si>
  <si>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</si>
  <si>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</si>
  <si>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</si>
  <si>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</si>
  <si>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</si>
  <si>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</si>
  <si>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</si>
  <si>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</si>
  <si>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</si>
  <si>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</si>
  <si>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</si>
  <si>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</si>
  <si>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</si>
  <si>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</si>
  <si>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</si>
  <si>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</si>
  <si>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</si>
  <si>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</si>
  <si>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</si>
  <si>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</si>
  <si>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</si>
  <si>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</si>
  <si>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</si>
  <si>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</si>
  <si>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</si>
  <si>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</si>
  <si>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</si>
  <si>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</si>
  <si>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</si>
  <si>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</si>
  <si>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</si>
  <si>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</si>
  <si>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</si>
  <si>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</si>
  <si>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</si>
  <si>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</si>
  <si>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</si>
  <si>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</si>
  <si>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</si>
  <si>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</si>
  <si>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</si>
  <si>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</si>
  <si>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</si>
  <si>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</si>
  <si>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</si>
  <si>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</si>
  <si>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</si>
  <si>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</si>
  <si>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</si>
  <si>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</si>
  <si>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</si>
  <si>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</si>
  <si>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</si>
  <si>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</si>
  <si>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</si>
  <si>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</si>
  <si>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</si>
  <si>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</si>
  <si>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</si>
  <si>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</si>
  <si>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</si>
  <si>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</si>
  <si>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</si>
  <si>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</si>
  <si>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</si>
  <si>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</si>
  <si>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</si>
  <si>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</si>
  <si>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</si>
  <si>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</si>
  <si>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</si>
  <si>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</si>
  <si>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</si>
  <si>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</si>
  <si>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</si>
  <si>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</si>
  <si>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</si>
  <si>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</si>
  <si>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</si>
  <si>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</si>
  <si>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</si>
  <si>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</si>
  <si>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</si>
  <si>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</si>
  <si>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</si>
  <si>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</si>
  <si>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</si>
  <si>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</si>
  <si>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</si>
  <si>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</si>
  <si>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</si>
  <si>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</si>
  <si>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</si>
  <si>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</si>
  <si>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</si>
  <si>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</si>
  <si>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</si>
  <si>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</si>
  <si>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</si>
  <si>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</si>
  <si>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</si>
  <si>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</si>
  <si>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</si>
  <si>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</si>
  <si>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</si>
  <si>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</si>
  <si>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</si>
  <si>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</si>
  <si>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</si>
  <si>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</si>
  <si>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</si>
  <si>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</si>
  <si>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</si>
  <si>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</si>
  <si>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</si>
  <si>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</si>
  <si>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</si>
  <si>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</si>
  <si>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</si>
  <si>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</si>
  <si>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</si>
  <si>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</si>
  <si>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</si>
  <si>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</si>
  <si>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</si>
  <si>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</si>
  <si>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</si>
  <si>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</si>
  <si>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</si>
  <si>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</si>
  <si>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</si>
  <si>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</si>
  <si>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</si>
  <si>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</si>
  <si>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</si>
  <si>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</si>
  <si>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</si>
  <si>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</si>
  <si>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</si>
  <si>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</si>
  <si>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</si>
  <si>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</si>
  <si>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</si>
  <si>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</si>
  <si>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</si>
  <si>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</si>
  <si>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</si>
  <si>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</si>
  <si>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</si>
  <si>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</si>
  <si>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</si>
  <si>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</si>
  <si>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</si>
  <si>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</si>
  <si>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</si>
  <si>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</si>
  <si>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</si>
  <si>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</si>
  <si>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</si>
  <si>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</si>
  <si>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</si>
  <si>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</si>
  <si>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</si>
  <si>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</si>
  <si>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</si>
  <si>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</si>
  <si>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</si>
  <si>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</si>
  <si>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</si>
  <si>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</si>
  <si>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</si>
  <si>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</si>
  <si>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</si>
  <si>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</si>
  <si>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</si>
  <si>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</si>
  <si>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</si>
  <si>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</si>
  <si>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</si>
  <si>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</si>
  <si>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</si>
  <si>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</si>
  <si>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</si>
  <si>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</si>
  <si>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</si>
  <si>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</si>
  <si>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</si>
  <si>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</si>
  <si>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</si>
  <si>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</si>
  <si>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</si>
  <si>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</si>
  <si>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</si>
  <si>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</si>
  <si>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</si>
  <si>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</si>
  <si>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</si>
  <si>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</si>
  <si>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</si>
  <si>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</si>
  <si>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</si>
  <si>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</si>
  <si>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</si>
  <si>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</si>
  <si>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</si>
  <si>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</si>
  <si>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</si>
  <si>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</si>
  <si>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</si>
  <si>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</si>
  <si>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</si>
  <si>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</si>
  <si>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</si>
  <si>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</si>
  <si>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</si>
  <si>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</si>
  <si>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</si>
  <si>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</si>
  <si>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</si>
  <si>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</si>
  <si>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</si>
  <si>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</si>
  <si>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</si>
  <si>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</si>
  <si>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</si>
  <si>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</si>
  <si>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</si>
  <si>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</si>
  <si>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</si>
  <si>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</si>
  <si>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</si>
  <si>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</si>
  <si>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</si>
  <si>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</si>
  <si>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</si>
  <si>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</si>
  <si>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</si>
  <si>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</si>
  <si>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</si>
  <si>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</si>
  <si>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</si>
  <si>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</si>
  <si>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</si>
  <si>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</si>
  <si>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</si>
  <si>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</si>
  <si>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</si>
  <si>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</si>
  <si>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</si>
  <si>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</si>
  <si>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</si>
  <si>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</si>
  <si>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</si>
  <si>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</si>
  <si>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</si>
  <si>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</si>
  <si>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</si>
  <si>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</si>
  <si>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</si>
  <si>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</si>
  <si>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</si>
  <si>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</si>
  <si>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</si>
  <si>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</si>
  <si>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</si>
  <si>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</si>
  <si>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</si>
  <si>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</si>
  <si>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</si>
  <si>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</si>
  <si>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</si>
  <si>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</si>
  <si>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</si>
  <si>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</si>
  <si>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</si>
  <si>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</si>
  <si>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</si>
  <si>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</si>
  <si>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</si>
  <si>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</si>
  <si>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</si>
  <si>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</si>
  <si>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</si>
  <si>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</si>
  <si>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</si>
  <si>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</si>
  <si>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</si>
  <si>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</si>
  <si>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</si>
  <si>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</si>
  <si>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</si>
  <si>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</si>
  <si>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</si>
  <si>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</si>
  <si>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</si>
  <si>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</si>
  <si>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</si>
  <si>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</si>
  <si>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</si>
  <si>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</si>
  <si>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</si>
  <si>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</si>
  <si>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</si>
  <si>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</si>
  <si>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</si>
  <si>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</si>
  <si>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</si>
  <si>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</si>
  <si>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</si>
  <si>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</si>
  <si>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</si>
  <si>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</si>
  <si>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</si>
  <si>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</si>
  <si>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</si>
  <si>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</si>
  <si>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</si>
  <si>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</si>
  <si>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</si>
  <si>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</si>
  <si>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</si>
  <si>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</si>
  <si>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</si>
  <si>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</si>
  <si>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</si>
  <si>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</si>
  <si>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</si>
  <si>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</si>
  <si>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</si>
  <si>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</si>
  <si>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</si>
  <si>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</si>
  <si>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</si>
  <si>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</si>
  <si>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</si>
  <si>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</si>
  <si>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</si>
  <si>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</si>
  <si>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</si>
  <si>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</si>
  <si>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</si>
  <si>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</si>
  <si>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</si>
  <si>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</si>
  <si>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</si>
  <si>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</si>
  <si>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</si>
  <si>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</si>
  <si>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</si>
  <si>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</si>
  <si>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</si>
  <si>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</si>
  <si>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</si>
  <si>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</si>
  <si>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</si>
  <si>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</si>
  <si>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</si>
  <si>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</si>
  <si>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</si>
  <si>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</si>
  <si>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</si>
  <si>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</si>
  <si>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</si>
  <si>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</si>
  <si>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</si>
  <si>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</si>
  <si>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</si>
  <si>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</si>
  <si>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</si>
  <si>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</si>
  <si>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</si>
  <si>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</si>
  <si>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</si>
  <si>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</si>
  <si>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</si>
  <si>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</si>
  <si>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</si>
  <si>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</si>
  <si>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</si>
  <si>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</si>
  <si>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</si>
  <si>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</si>
  <si>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</si>
  <si>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</si>
  <si>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</si>
  <si>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</si>
  <si>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</si>
  <si>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</si>
  <si>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</si>
  <si>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</si>
  <si>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</si>
  <si>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</si>
  <si>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</si>
  <si>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</si>
  <si>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</si>
  <si>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</si>
  <si>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</si>
  <si>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</si>
  <si>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</si>
  <si>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</si>
  <si>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</si>
  <si>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</si>
  <si>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</si>
  <si>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</si>
  <si>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</si>
  <si>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</si>
  <si>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</si>
  <si>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</si>
  <si>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</si>
  <si>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</si>
  <si>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</si>
  <si>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</si>
  <si>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</si>
  <si>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</si>
  <si>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</si>
  <si>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</si>
  <si>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</si>
  <si>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</si>
  <si>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</si>
  <si>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</si>
  <si>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</si>
  <si>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</si>
  <si>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</si>
  <si>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</si>
  <si>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</si>
  <si>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</si>
  <si>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</si>
  <si>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</si>
  <si>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</si>
  <si>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</si>
  <si>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</si>
  <si>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</si>
  <si>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</si>
  <si>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</si>
  <si>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</si>
  <si>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</si>
  <si>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</si>
  <si>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</si>
  <si>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</si>
  <si>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</si>
  <si>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</si>
  <si>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</si>
  <si>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</si>
  <si>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</si>
  <si>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</si>
  <si>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</si>
  <si>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</si>
  <si>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</si>
  <si>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</si>
  <si>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</si>
  <si>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</si>
  <si>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</si>
  <si>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</si>
  <si>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</si>
  <si>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</si>
  <si>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</si>
  <si>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</si>
  <si>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</si>
  <si>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</si>
  <si>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</si>
  <si>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</si>
  <si>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</si>
  <si>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</si>
  <si>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</si>
  <si>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</si>
  <si>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</si>
  <si>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</si>
  <si>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</si>
  <si>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</si>
  <si>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</si>
  <si>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</si>
  <si>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</si>
  <si>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</si>
  <si>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</si>
  <si>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</si>
  <si>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</si>
  <si>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</si>
  <si>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</si>
  <si>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</si>
  <si>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</si>
  <si>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</si>
  <si>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</si>
  <si>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</si>
  <si>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</si>
  <si>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</si>
  <si>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</si>
  <si>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</si>
  <si>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</si>
  <si>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</si>
  <si>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</si>
  <si>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</si>
  <si>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</si>
  <si>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</si>
  <si>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</si>
  <si>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</si>
  <si>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</si>
  <si>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</si>
  <si>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</si>
  <si>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</si>
  <si>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</si>
  <si>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</si>
  <si>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</si>
  <si>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</si>
  <si>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</si>
  <si>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</si>
  <si>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</si>
  <si>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</si>
  <si>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</si>
  <si>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</si>
  <si>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</si>
  <si>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</si>
  <si>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</si>
  <si>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</si>
  <si>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</si>
  <si>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</si>
  <si>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</si>
  <si>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</si>
  <si>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</si>
  <si>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</si>
  <si>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</si>
  <si>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</si>
  <si>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</si>
  <si>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</si>
  <si>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</si>
  <si>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</si>
  <si>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</si>
  <si>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</si>
  <si>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</si>
  <si>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</si>
  <si>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</si>
  <si>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</si>
  <si>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</si>
  <si>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</si>
  <si>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</si>
  <si>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</si>
  <si>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</si>
  <si>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</si>
  <si>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</si>
  <si>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</si>
  <si>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</si>
  <si>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</si>
  <si>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</si>
  <si>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</si>
  <si>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</si>
  <si>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</si>
  <si>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</si>
  <si>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</si>
  <si>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</si>
  <si>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</si>
  <si>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</si>
  <si>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</si>
  <si>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</si>
  <si>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</si>
  <si>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</si>
  <si>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</si>
  <si>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</si>
  <si>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</si>
  <si>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</si>
  <si>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</si>
  <si>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</si>
  <si>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</si>
  <si>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</si>
  <si>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</si>
  <si>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</si>
  <si>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</si>
  <si>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</si>
  <si>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</si>
  <si>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</si>
  <si>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</si>
  <si>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</si>
  <si>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</si>
  <si>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</si>
  <si>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</si>
  <si>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</si>
  <si>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</si>
  <si>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</si>
  <si>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</si>
  <si>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</si>
  <si>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</si>
  <si>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</si>
  <si>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</si>
  <si>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</si>
  <si>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</si>
  <si>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</si>
  <si>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</si>
  <si>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</si>
  <si>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</si>
  <si>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</si>
  <si>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</si>
  <si>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</si>
  <si>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</si>
  <si>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</si>
  <si>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</si>
  <si>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</si>
  <si>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</si>
  <si>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</si>
  <si>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</si>
  <si>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</si>
  <si>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</si>
  <si>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</si>
  <si>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</si>
  <si>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</si>
  <si>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</si>
  <si>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</si>
  <si>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</si>
  <si>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</si>
  <si>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</si>
  <si>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</si>
  <si>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</si>
  <si>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</si>
  <si>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</si>
  <si>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</si>
  <si>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</si>
  <si>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</si>
  <si>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</si>
  <si>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</si>
  <si>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</si>
  <si>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</si>
  <si>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</si>
  <si>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</si>
  <si>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</si>
  <si>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</si>
  <si>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</si>
  <si>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</si>
  <si>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</si>
  <si>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</si>
  <si>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</si>
  <si>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</si>
  <si>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</si>
  <si>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</si>
  <si>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</si>
  <si>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</si>
  <si>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</si>
  <si>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</si>
  <si>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</si>
  <si>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</si>
  <si>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</si>
  <si>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</si>
  <si>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</si>
  <si>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</si>
  <si>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</si>
  <si>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</si>
  <si>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</si>
  <si>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</si>
  <si>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</si>
  <si>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</si>
  <si>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</si>
  <si>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</si>
  <si>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</si>
  <si>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</si>
  <si>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</si>
  <si>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</si>
  <si>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</si>
  <si>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</si>
  <si>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</si>
  <si>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</si>
  <si>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</si>
  <si>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</si>
  <si>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</si>
  <si>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</si>
  <si>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</si>
  <si>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</si>
  <si>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</si>
  <si>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</si>
  <si>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</si>
  <si>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</si>
  <si>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</si>
  <si>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</si>
  <si>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</si>
  <si>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</si>
  <si>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</si>
  <si>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</si>
  <si>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</si>
  <si>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</si>
  <si>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</si>
  <si>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</si>
  <si>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</si>
  <si>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</si>
  <si>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</si>
  <si>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</si>
  <si>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</si>
  <si>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</si>
  <si>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</si>
  <si>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</si>
  <si>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</si>
  <si>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</si>
  <si>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</si>
  <si>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</si>
  <si>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</si>
  <si>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</si>
  <si>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</si>
  <si>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</si>
  <si>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</si>
  <si>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</si>
  <si>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</si>
  <si>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</si>
  <si>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</si>
  <si>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</si>
  <si>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</si>
  <si>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</si>
  <si>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</si>
  <si>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</si>
  <si>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</si>
  <si>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</si>
  <si>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</si>
  <si>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</si>
  <si>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</si>
  <si>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</si>
  <si>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</si>
  <si>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</si>
  <si>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</si>
  <si>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</si>
  <si>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</si>
  <si>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</si>
  <si>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</si>
  <si>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</si>
  <si>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</si>
  <si>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</si>
  <si>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</si>
  <si>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</si>
  <si>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</si>
  <si>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</si>
  <si>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</si>
  <si>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</si>
  <si>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</si>
  <si>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</si>
  <si>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</si>
  <si>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</si>
  <si>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</si>
  <si>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</si>
  <si>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</si>
  <si>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</si>
  <si>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</si>
  <si>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</si>
  <si>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</si>
  <si>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</si>
  <si>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</si>
  <si>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</si>
  <si>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</si>
  <si>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</si>
  <si>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</si>
  <si>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</si>
  <si>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</si>
  <si>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</si>
  <si>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</si>
  <si>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</si>
  <si>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</si>
  <si>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</si>
  <si>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</si>
  <si>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</si>
  <si>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</si>
  <si>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</si>
  <si>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</si>
  <si>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</si>
  <si>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</si>
  <si>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</si>
  <si>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</si>
  <si>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</si>
  <si>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</si>
  <si>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</si>
  <si>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</si>
  <si>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</si>
  <si>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</si>
  <si>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</si>
  <si>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</si>
  <si>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</si>
  <si>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</si>
  <si>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</si>
  <si>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</si>
  <si>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</si>
  <si>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</si>
  <si>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</si>
  <si>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</si>
  <si>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</si>
  <si>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</si>
  <si>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</si>
  <si>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</si>
  <si>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</si>
  <si>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</si>
  <si>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</si>
  <si>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</si>
  <si>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</si>
  <si>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</si>
  <si>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</si>
  <si>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</si>
  <si>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</si>
  <si>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</si>
  <si>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</si>
  <si>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</si>
  <si>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</si>
  <si>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</si>
  <si>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</si>
  <si>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</si>
  <si>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</si>
  <si>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</si>
  <si>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</si>
  <si>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</si>
  <si>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</si>
  <si>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</si>
  <si>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</si>
  <si>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</si>
  <si>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</si>
  <si>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</si>
  <si>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</si>
  <si>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</si>
  <si>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</si>
  <si>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</si>
  <si>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</si>
  <si>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</si>
  <si>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</si>
  <si>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</si>
  <si>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</si>
  <si>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</si>
  <si>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</si>
  <si>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</si>
  <si>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</si>
  <si>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</si>
  <si>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</si>
  <si>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</si>
  <si>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</si>
  <si>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</si>
  <si>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</si>
  <si>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</si>
  <si>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</si>
  <si>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</si>
  <si>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</si>
  <si>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</si>
  <si>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</si>
  <si>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</si>
  <si>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</si>
  <si>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</si>
  <si>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</si>
  <si>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</si>
  <si>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</si>
  <si>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</si>
  <si>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</si>
  <si>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</si>
  <si>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</si>
  <si>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</si>
  <si>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</si>
  <si>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</si>
  <si>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</si>
  <si>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</si>
  <si>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</si>
  <si>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</si>
  <si>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</si>
  <si>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</si>
  <si>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</si>
  <si>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</si>
  <si>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</si>
  <si>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</si>
  <si>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</si>
  <si>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</si>
  <si>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</si>
  <si>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</si>
  <si>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</si>
  <si>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</si>
  <si>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</si>
  <si>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</si>
  <si>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</si>
  <si>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</si>
  <si>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</si>
  <si>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</si>
  <si>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</si>
  <si>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</si>
  <si>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</si>
  <si>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</si>
  <si>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</si>
  <si>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</si>
  <si>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</si>
  <si>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</si>
  <si>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</si>
  <si>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</si>
  <si>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</si>
  <si>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</si>
  <si>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</si>
  <si>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</si>
  <si>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</si>
  <si>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</si>
  <si>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</si>
  <si>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</si>
  <si>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</si>
  <si>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</si>
  <si>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</si>
  <si>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</si>
  <si>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</si>
  <si>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</si>
  <si>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</si>
  <si>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</si>
  <si>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</si>
  <si>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</si>
  <si>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</si>
  <si>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</si>
  <si>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</si>
  <si>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</si>
  <si>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</si>
  <si>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</si>
  <si>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</si>
  <si>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</si>
  <si>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</si>
  <si>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</si>
  <si>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</si>
  <si>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</si>
  <si>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</si>
  <si>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</si>
  <si>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</si>
  <si>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</si>
  <si>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</si>
  <si>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</si>
  <si>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</si>
  <si>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</si>
  <si>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</si>
  <si>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</si>
  <si>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</si>
  <si>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</si>
  <si>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</si>
  <si>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</si>
  <si>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</si>
  <si>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</si>
  <si>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</si>
  <si>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</si>
  <si>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</si>
  <si>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</si>
  <si>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</si>
  <si>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</si>
  <si>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</si>
  <si>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</si>
  <si>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</si>
  <si>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</si>
  <si>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</si>
  <si>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</si>
  <si>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</si>
  <si>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</si>
  <si>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</si>
  <si>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</si>
  <si>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</si>
  <si>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</si>
  <si>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</si>
  <si>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</si>
  <si>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</si>
  <si>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</si>
  <si>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</si>
  <si>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</si>
  <si>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</si>
  <si>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</si>
  <si>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</si>
  <si>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</si>
  <si>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</si>
  <si>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</si>
  <si>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</si>
  <si>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</si>
  <si>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</si>
  <si>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</si>
  <si>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</si>
  <si>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</si>
  <si>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</si>
  <si>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</si>
  <si>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</si>
  <si>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</si>
  <si>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</si>
  <si>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</si>
  <si>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</si>
  <si>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</si>
  <si>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</si>
  <si>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</si>
  <si>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</si>
  <si>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</si>
  <si>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</si>
  <si>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</si>
  <si>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</si>
  <si>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</si>
  <si>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</si>
  <si>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</si>
  <si>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</si>
  <si>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</si>
  <si>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</si>
  <si>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</si>
  <si>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</si>
  <si>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豊中市</t>
    <rPh sb="0" eb="3">
      <t>トヨナカシ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</si>
</sst>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9187" y="24698739"/>
              <a:ext cx="148314"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9187" y="13986565"/>
              <a:ext cx="148314"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9187" y="6322391"/>
              <a:ext cx="148314"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9187" y="23568070"/>
              <a:ext cx="148314" cy="1130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9187" y="13909261"/>
              <a:ext cx="148314"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9187" y="24698739"/>
              <a:ext cx="148314" cy="797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25400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108</xdr:row>
          <xdr:rowOff>25400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25400</xdr:rowOff>
        </xdr:from>
        <xdr:to>
          <xdr:col>3</xdr:col>
          <xdr:colOff>25400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215900</xdr:rowOff>
        </xdr:from>
        <xdr:to>
          <xdr:col>3</xdr:col>
          <xdr:colOff>25400</xdr:colOff>
          <xdr:row>55</xdr:row>
          <xdr:rowOff>63500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215900</xdr:rowOff>
        </xdr:from>
        <xdr:to>
          <xdr:col>3</xdr:col>
          <xdr:colOff>38100</xdr:colOff>
          <xdr:row>56</xdr:row>
          <xdr:rowOff>25400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20230" y="2994591"/>
          <a:ext cx="1270589" cy="18011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5440" y="2970237"/>
          <a:ext cx="3390050" cy="20446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80169" y="2971001"/>
          <a:ext cx="1577050" cy="20684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9187" y="20361385"/>
              <a:ext cx="14831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9187" y="23296217"/>
              <a:ext cx="148314" cy="2705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9187" y="20357575"/>
              <a:ext cx="15212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9187" y="23296217"/>
              <a:ext cx="152124" cy="270566"/>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3234" y="113123"/>
          <a:ext cx="10093559" cy="90484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25267" y="221191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25267" y="541866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25267" y="8542210"/>
              <a:ext cx="2944283"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47"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88" customFormat="1" ht="43.75" customHeight="1">
      <c r="A1" s="637" t="s">
        <v>2166</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9"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8"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49999999999999"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49999999999999"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20"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7"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5"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49999999999999"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49999999999999"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t="s">
        <v>369</v>
      </c>
      <c r="W14" s="677"/>
      <c r="X14" s="677"/>
      <c r="Y14" s="677"/>
      <c r="Z14" s="678"/>
      <c r="AF14"/>
      <c r="AG14" s="197"/>
      <c r="AH14" s="198"/>
    </row>
    <row r="15" spans="1:39" ht="38.4"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3" customHeight="1">
      <c r="A16" s="682"/>
      <c r="B16" s="683"/>
      <c r="C16" s="683"/>
      <c r="D16" s="683"/>
      <c r="E16" s="683"/>
      <c r="F16" s="683"/>
      <c r="G16" s="683"/>
      <c r="H16" s="683"/>
      <c r="I16" s="683"/>
      <c r="J16" s="683"/>
      <c r="K16" s="683"/>
      <c r="L16" s="683"/>
      <c r="M16" s="683"/>
      <c r="N16" s="683"/>
      <c r="O16" s="683"/>
      <c r="P16" s="683"/>
      <c r="Q16" s="683"/>
      <c r="R16" s="683"/>
      <c r="S16" s="683"/>
      <c r="T16" s="683"/>
      <c r="U16" s="684"/>
      <c r="V16" s="638" t="s">
        <v>2329</v>
      </c>
      <c r="W16" s="638"/>
      <c r="X16" s="638"/>
      <c r="Y16" s="638"/>
      <c r="Z16" s="638"/>
      <c r="AA16" s="638"/>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5"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49999999999999"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5"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49999999999999" customHeight="1">
      <c r="A21" s="662" t="s">
        <v>11</v>
      </c>
      <c r="B21" s="647" t="s">
        <v>12</v>
      </c>
      <c r="C21" s="647"/>
      <c r="D21" s="647"/>
      <c r="E21" s="647"/>
      <c r="F21" s="647"/>
      <c r="G21" s="647"/>
      <c r="H21" s="647"/>
      <c r="I21" s="647"/>
      <c r="J21" s="647"/>
      <c r="K21" s="647"/>
      <c r="L21" s="666"/>
      <c r="M21" s="667"/>
      <c r="N21" s="667"/>
      <c r="O21" s="667"/>
      <c r="P21" s="667"/>
      <c r="Q21" s="667"/>
      <c r="R21" s="667"/>
      <c r="S21" s="667"/>
      <c r="T21" s="667"/>
      <c r="U21" s="667"/>
      <c r="V21" s="667"/>
      <c r="W21" s="667"/>
      <c r="X21" s="667"/>
      <c r="Y21" s="667"/>
      <c r="Z21" s="667"/>
      <c r="AA21" s="667"/>
      <c r="AB21" s="667"/>
      <c r="AC21" s="667"/>
      <c r="AD21" s="668"/>
      <c r="AF21"/>
    </row>
    <row r="22" spans="1:39" ht="20.149999999999999" customHeight="1">
      <c r="A22" s="663"/>
      <c r="B22" s="647" t="s">
        <v>13</v>
      </c>
      <c r="C22" s="647"/>
      <c r="D22" s="647"/>
      <c r="E22" s="647"/>
      <c r="F22" s="647"/>
      <c r="G22" s="647"/>
      <c r="H22" s="647"/>
      <c r="I22" s="647"/>
      <c r="J22" s="647"/>
      <c r="K22" s="647"/>
      <c r="L22" s="666"/>
      <c r="M22" s="667"/>
      <c r="N22" s="667"/>
      <c r="O22" s="667"/>
      <c r="P22" s="667"/>
      <c r="Q22" s="667"/>
      <c r="R22" s="667"/>
      <c r="S22" s="667"/>
      <c r="T22" s="667"/>
      <c r="U22" s="667"/>
      <c r="V22" s="667"/>
      <c r="W22" s="667"/>
      <c r="X22" s="667"/>
      <c r="Y22" s="667"/>
      <c r="Z22" s="667"/>
      <c r="AA22" s="667"/>
      <c r="AB22" s="667"/>
      <c r="AC22" s="667"/>
      <c r="AD22" s="668"/>
      <c r="AF22"/>
    </row>
    <row r="23" spans="1:39" ht="20.149999999999999" customHeight="1">
      <c r="A23" s="641" t="s">
        <v>14</v>
      </c>
      <c r="B23" s="647" t="s">
        <v>15</v>
      </c>
      <c r="C23" s="647"/>
      <c r="D23" s="647"/>
      <c r="E23" s="647"/>
      <c r="F23" s="647"/>
      <c r="G23" s="647"/>
      <c r="H23" s="647"/>
      <c r="I23" s="647"/>
      <c r="J23" s="647"/>
      <c r="K23" s="647"/>
      <c r="L23" s="688"/>
      <c r="M23" s="689"/>
      <c r="N23" s="689"/>
      <c r="O23" s="690"/>
      <c r="P23" s="564" t="s">
        <v>16</v>
      </c>
      <c r="Q23" s="691"/>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c r="M24" s="667"/>
      <c r="N24" s="667"/>
      <c r="O24" s="667"/>
      <c r="P24" s="667"/>
      <c r="Q24" s="667"/>
      <c r="R24" s="667"/>
      <c r="S24" s="667"/>
      <c r="T24" s="667"/>
      <c r="U24" s="667"/>
      <c r="V24" s="667"/>
      <c r="W24" s="667"/>
      <c r="X24" s="667"/>
      <c r="Y24" s="667"/>
      <c r="Z24" s="667"/>
      <c r="AA24" s="667"/>
      <c r="AB24" s="667"/>
      <c r="AC24" s="667"/>
      <c r="AD24" s="668"/>
      <c r="AF24"/>
      <c r="AM24" s="202" t="str">
        <f>L23&amp;"-"&amp;Q23</f>
        <v>-</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c r="M27" s="656"/>
      <c r="N27" s="656"/>
      <c r="O27" s="656"/>
      <c r="P27" s="656"/>
      <c r="Q27" s="656"/>
      <c r="R27" s="656"/>
      <c r="S27" s="656"/>
      <c r="T27" s="656"/>
      <c r="U27" s="656"/>
      <c r="V27" s="656"/>
      <c r="W27" s="656"/>
      <c r="X27" s="656"/>
      <c r="Y27" s="656"/>
      <c r="Z27" s="656"/>
      <c r="AA27" s="656"/>
      <c r="AB27" s="656"/>
      <c r="AC27" s="656"/>
      <c r="AD27" s="657"/>
      <c r="AF27"/>
    </row>
    <row r="28" spans="1:39" ht="20.149999999999999" customHeight="1">
      <c r="A28" s="659" t="s">
        <v>23</v>
      </c>
      <c r="B28" s="660"/>
      <c r="C28" s="660"/>
      <c r="D28" s="660"/>
      <c r="E28" s="660"/>
      <c r="F28" s="660"/>
      <c r="G28" s="660"/>
      <c r="H28" s="660"/>
      <c r="I28" s="660"/>
      <c r="J28" s="660"/>
      <c r="K28" s="661"/>
      <c r="L28" s="648"/>
      <c r="M28" s="649"/>
      <c r="N28" s="649"/>
      <c r="O28" s="649"/>
      <c r="P28" s="649"/>
      <c r="Q28" s="649"/>
      <c r="R28" s="649"/>
      <c r="S28" s="649"/>
      <c r="T28" s="649"/>
      <c r="U28" s="649"/>
      <c r="V28" s="650"/>
      <c r="W28" s="185"/>
      <c r="X28" s="185"/>
      <c r="Y28" s="185"/>
      <c r="Z28" s="185"/>
      <c r="AA28" s="186"/>
      <c r="AB28" s="186"/>
      <c r="AC28" s="186"/>
      <c r="AD28" s="186"/>
      <c r="AF28"/>
      <c r="AG28" s="14"/>
    </row>
    <row r="29" spans="1:39" ht="20.149999999999999" customHeight="1">
      <c r="A29" s="639" t="s">
        <v>24</v>
      </c>
      <c r="B29" s="647" t="s">
        <v>12</v>
      </c>
      <c r="C29" s="647"/>
      <c r="D29" s="647"/>
      <c r="E29" s="647"/>
      <c r="F29" s="647"/>
      <c r="G29" s="647"/>
      <c r="H29" s="647"/>
      <c r="I29" s="647"/>
      <c r="J29" s="647"/>
      <c r="K29" s="647"/>
      <c r="L29" s="655"/>
      <c r="M29" s="656"/>
      <c r="N29" s="656"/>
      <c r="O29" s="656"/>
      <c r="P29" s="656"/>
      <c r="Q29" s="656"/>
      <c r="R29" s="656"/>
      <c r="S29" s="656"/>
      <c r="T29" s="656"/>
      <c r="U29" s="656"/>
      <c r="V29" s="656"/>
      <c r="W29" s="656"/>
      <c r="X29" s="657"/>
      <c r="Y29" s="185"/>
      <c r="Z29" s="185"/>
      <c r="AA29" s="186"/>
      <c r="AB29" s="186"/>
      <c r="AC29" s="186"/>
      <c r="AD29" s="186"/>
      <c r="AF29"/>
    </row>
    <row r="30" spans="1:39" ht="20.149999999999999" customHeight="1">
      <c r="A30" s="640"/>
      <c r="B30" s="654" t="s">
        <v>22</v>
      </c>
      <c r="C30" s="654"/>
      <c r="D30" s="654"/>
      <c r="E30" s="654"/>
      <c r="F30" s="654"/>
      <c r="G30" s="654"/>
      <c r="H30" s="654"/>
      <c r="I30" s="654"/>
      <c r="J30" s="654"/>
      <c r="K30" s="654"/>
      <c r="L30" s="655"/>
      <c r="M30" s="656"/>
      <c r="N30" s="656"/>
      <c r="O30" s="656"/>
      <c r="P30" s="656"/>
      <c r="Q30" s="656"/>
      <c r="R30" s="656"/>
      <c r="S30" s="656"/>
      <c r="T30" s="656"/>
      <c r="U30" s="656"/>
      <c r="V30" s="656"/>
      <c r="W30" s="656"/>
      <c r="X30" s="657"/>
      <c r="Y30" s="185"/>
      <c r="Z30" s="185"/>
      <c r="AA30" s="186"/>
      <c r="AB30" s="186"/>
      <c r="AC30" s="186"/>
      <c r="AD30" s="186"/>
      <c r="AF30"/>
    </row>
    <row r="31" spans="1:39" ht="20.149999999999999" customHeight="1">
      <c r="A31" s="641" t="s">
        <v>25</v>
      </c>
      <c r="B31" s="647" t="s">
        <v>26</v>
      </c>
      <c r="C31" s="647"/>
      <c r="D31" s="647"/>
      <c r="E31" s="647"/>
      <c r="F31" s="647"/>
      <c r="G31" s="647"/>
      <c r="H31" s="647"/>
      <c r="I31" s="647"/>
      <c r="J31" s="647"/>
      <c r="K31" s="647"/>
      <c r="L31" s="648"/>
      <c r="M31" s="649"/>
      <c r="N31" s="649"/>
      <c r="O31" s="649"/>
      <c r="P31" s="649"/>
      <c r="Q31" s="649"/>
      <c r="R31" s="649"/>
      <c r="S31" s="649"/>
      <c r="T31" s="649"/>
      <c r="U31" s="649"/>
      <c r="V31" s="649"/>
      <c r="W31" s="649"/>
      <c r="X31" s="650"/>
      <c r="Y31" s="185"/>
      <c r="Z31" s="185"/>
      <c r="AA31" s="186"/>
      <c r="AB31" s="186"/>
      <c r="AC31" s="186"/>
      <c r="AD31" s="186"/>
      <c r="AF31"/>
    </row>
    <row r="32" spans="1:39" ht="20.149999999999999" customHeight="1">
      <c r="A32" s="642"/>
      <c r="B32" s="647" t="s">
        <v>27</v>
      </c>
      <c r="C32" s="647"/>
      <c r="D32" s="647"/>
      <c r="E32" s="647"/>
      <c r="F32" s="647"/>
      <c r="G32" s="647"/>
      <c r="H32" s="647"/>
      <c r="I32" s="647"/>
      <c r="J32" s="647"/>
      <c r="K32" s="647"/>
      <c r="L32" s="651"/>
      <c r="M32" s="652"/>
      <c r="N32" s="652"/>
      <c r="O32" s="652"/>
      <c r="P32" s="652"/>
      <c r="Q32" s="652"/>
      <c r="R32" s="652"/>
      <c r="S32" s="652"/>
      <c r="T32" s="652"/>
      <c r="U32" s="652"/>
      <c r="V32" s="652"/>
      <c r="W32" s="652"/>
      <c r="X32" s="653"/>
      <c r="Y32" s="185"/>
      <c r="Z32" s="185"/>
      <c r="AA32" s="186"/>
      <c r="AB32" s="186"/>
      <c r="AC32" s="186"/>
      <c r="AD32" s="186"/>
      <c r="AF32"/>
    </row>
    <row r="33" spans="1:40" s="188" customFormat="1" ht="20.149999999999999"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49999999999999"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5" customHeight="1">
      <c r="A35" s="733" t="s">
        <v>2307</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2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2168</v>
      </c>
      <c r="C37" s="724"/>
      <c r="D37" s="724"/>
      <c r="E37" s="724"/>
      <c r="F37" s="724"/>
      <c r="G37" s="724"/>
      <c r="H37" s="724"/>
      <c r="I37" s="724"/>
      <c r="J37" s="724"/>
      <c r="K37" s="725"/>
      <c r="L37" s="723" t="s">
        <v>2169</v>
      </c>
      <c r="M37" s="724"/>
      <c r="N37" s="724"/>
      <c r="O37" s="724"/>
      <c r="P37" s="725"/>
      <c r="Q37" s="707" t="s">
        <v>32</v>
      </c>
      <c r="R37" s="708"/>
      <c r="S37" s="708"/>
      <c r="T37" s="708"/>
      <c r="U37" s="708"/>
      <c r="V37" s="709"/>
      <c r="W37" s="705" t="s">
        <v>33</v>
      </c>
      <c r="X37" s="723" t="s">
        <v>34</v>
      </c>
      <c r="Y37" s="725"/>
      <c r="Z37" s="697" t="s">
        <v>35</v>
      </c>
      <c r="AA37" s="710" t="s">
        <v>2170</v>
      </c>
      <c r="AB37" s="710" t="s">
        <v>2171</v>
      </c>
      <c r="AC37" s="710" t="s">
        <v>2296</v>
      </c>
      <c r="AD37" s="705" t="s">
        <v>2172</v>
      </c>
      <c r="AE37" s="207"/>
      <c r="AF37"/>
    </row>
    <row r="38" spans="1:40" ht="34.25"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50" customHeight="1">
      <c r="A39" s="208">
        <v>1</v>
      </c>
      <c r="B39" s="731"/>
      <c r="C39" s="732"/>
      <c r="D39" s="732"/>
      <c r="E39" s="732"/>
      <c r="F39" s="732"/>
      <c r="G39" s="732"/>
      <c r="H39" s="732"/>
      <c r="I39" s="732"/>
      <c r="J39" s="732"/>
      <c r="K39" s="732"/>
      <c r="L39" s="699"/>
      <c r="M39" s="699"/>
      <c r="N39" s="699"/>
      <c r="O39" s="699"/>
      <c r="P39" s="699"/>
      <c r="Q39" s="696"/>
      <c r="R39" s="696"/>
      <c r="S39" s="696"/>
      <c r="T39" s="696"/>
      <c r="U39" s="696"/>
      <c r="V39" s="520"/>
      <c r="W39" s="520"/>
      <c r="X39" s="703"/>
      <c r="Y39" s="704"/>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50" customHeight="1">
      <c r="A40" s="208">
        <f>A39+1</f>
        <v>2</v>
      </c>
      <c r="B40" s="731"/>
      <c r="C40" s="732"/>
      <c r="D40" s="732"/>
      <c r="E40" s="732"/>
      <c r="F40" s="732"/>
      <c r="G40" s="732"/>
      <c r="H40" s="732"/>
      <c r="I40" s="732"/>
      <c r="J40" s="732"/>
      <c r="K40" s="732"/>
      <c r="L40" s="699"/>
      <c r="M40" s="699"/>
      <c r="N40" s="699"/>
      <c r="O40" s="699"/>
      <c r="P40" s="699"/>
      <c r="Q40" s="696"/>
      <c r="R40" s="696"/>
      <c r="S40" s="696"/>
      <c r="T40" s="696"/>
      <c r="U40" s="696"/>
      <c r="V40" s="520"/>
      <c r="W40" s="520"/>
      <c r="X40" s="703"/>
      <c r="Y40" s="704"/>
      <c r="Z40" s="509" t="str">
        <f>IFERROR(VLOOKUP(X40, 【参考】数式用!$A$2:$B$48, 2, FALSE), "")</f>
        <v/>
      </c>
      <c r="AA40" s="536"/>
      <c r="AB40" s="537"/>
      <c r="AC40" s="538">
        <f t="shared" ref="AC40:AC103" si="0">AA40-AB40</f>
        <v>0</v>
      </c>
      <c r="AD40" s="531"/>
      <c r="AE40" s="209"/>
      <c r="AF40"/>
    </row>
    <row r="41" spans="1:40" ht="50" customHeight="1">
      <c r="A41" s="208">
        <f t="shared" ref="A41:A77" si="1">A40+1</f>
        <v>3</v>
      </c>
      <c r="B41" s="712"/>
      <c r="C41" s="713"/>
      <c r="D41" s="713"/>
      <c r="E41" s="713"/>
      <c r="F41" s="713"/>
      <c r="G41" s="713"/>
      <c r="H41" s="713"/>
      <c r="I41" s="713"/>
      <c r="J41" s="713"/>
      <c r="K41" s="714"/>
      <c r="L41" s="700"/>
      <c r="M41" s="701"/>
      <c r="N41" s="701"/>
      <c r="O41" s="701"/>
      <c r="P41" s="702"/>
      <c r="Q41" s="696"/>
      <c r="R41" s="696"/>
      <c r="S41" s="696"/>
      <c r="T41" s="696"/>
      <c r="U41" s="696"/>
      <c r="V41" s="520"/>
      <c r="W41" s="101"/>
      <c r="X41" s="703"/>
      <c r="Y41" s="704"/>
      <c r="Z41" s="510" t="str">
        <f>IFERROR(VLOOKUP(X41, 【参考】数式用!$A$2:$B$48, 2, FALSE), "")</f>
        <v/>
      </c>
      <c r="AA41" s="536"/>
      <c r="AB41" s="537"/>
      <c r="AC41" s="539">
        <f t="shared" si="0"/>
        <v>0</v>
      </c>
      <c r="AD41" s="531"/>
      <c r="AE41" s="209"/>
      <c r="AF41"/>
    </row>
    <row r="42" spans="1:40" ht="50" customHeight="1">
      <c r="A42" s="208">
        <f t="shared" si="1"/>
        <v>4</v>
      </c>
      <c r="B42" s="712"/>
      <c r="C42" s="713"/>
      <c r="D42" s="713"/>
      <c r="E42" s="713"/>
      <c r="F42" s="713"/>
      <c r="G42" s="713"/>
      <c r="H42" s="713"/>
      <c r="I42" s="713"/>
      <c r="J42" s="713"/>
      <c r="K42" s="714"/>
      <c r="L42" s="700"/>
      <c r="M42" s="701"/>
      <c r="N42" s="701"/>
      <c r="O42" s="701"/>
      <c r="P42" s="702"/>
      <c r="Q42" s="696"/>
      <c r="R42" s="696"/>
      <c r="S42" s="696"/>
      <c r="T42" s="696"/>
      <c r="U42" s="696"/>
      <c r="V42" s="520"/>
      <c r="W42" s="101"/>
      <c r="X42" s="703"/>
      <c r="Y42" s="704"/>
      <c r="Z42" s="509" t="str">
        <f>IFERROR(VLOOKUP(X42, 【参考】数式用!$A$2:$B$48, 2, FALSE), "")</f>
        <v/>
      </c>
      <c r="AA42" s="536"/>
      <c r="AB42" s="537"/>
      <c r="AC42" s="538">
        <f t="shared" si="0"/>
        <v>0</v>
      </c>
      <c r="AD42" s="531"/>
      <c r="AE42" s="209"/>
      <c r="AF42"/>
    </row>
    <row r="43" spans="1:40" ht="50" customHeight="1">
      <c r="A43" s="208">
        <f t="shared" si="1"/>
        <v>5</v>
      </c>
      <c r="B43" s="712"/>
      <c r="C43" s="713"/>
      <c r="D43" s="713"/>
      <c r="E43" s="713"/>
      <c r="F43" s="713"/>
      <c r="G43" s="713"/>
      <c r="H43" s="713"/>
      <c r="I43" s="713"/>
      <c r="J43" s="713"/>
      <c r="K43" s="714"/>
      <c r="L43" s="700"/>
      <c r="M43" s="701"/>
      <c r="N43" s="701"/>
      <c r="O43" s="701"/>
      <c r="P43" s="702"/>
      <c r="Q43" s="696"/>
      <c r="R43" s="696"/>
      <c r="S43" s="696"/>
      <c r="T43" s="696"/>
      <c r="U43" s="696"/>
      <c r="V43" s="574"/>
      <c r="W43" s="101"/>
      <c r="X43" s="703"/>
      <c r="Y43" s="704"/>
      <c r="Z43" s="509" t="str">
        <f>IFERROR(VLOOKUP(X43, 【参考】数式用!$A$2:$B$48, 2, FALSE), "")</f>
        <v/>
      </c>
      <c r="AA43" s="536"/>
      <c r="AB43" s="537"/>
      <c r="AC43" s="538">
        <f t="shared" si="0"/>
        <v>0</v>
      </c>
      <c r="AD43" s="531"/>
      <c r="AE43" s="209"/>
      <c r="AF43"/>
    </row>
    <row r="44" spans="1:40" ht="50" customHeight="1">
      <c r="A44" s="208">
        <f t="shared" si="1"/>
        <v>6</v>
      </c>
      <c r="B44" s="712"/>
      <c r="C44" s="713"/>
      <c r="D44" s="713"/>
      <c r="E44" s="713"/>
      <c r="F44" s="713"/>
      <c r="G44" s="713"/>
      <c r="H44" s="713"/>
      <c r="I44" s="713"/>
      <c r="J44" s="713"/>
      <c r="K44" s="714"/>
      <c r="L44" s="700"/>
      <c r="M44" s="701"/>
      <c r="N44" s="701"/>
      <c r="O44" s="701"/>
      <c r="P44" s="702"/>
      <c r="Q44" s="696"/>
      <c r="R44" s="696"/>
      <c r="S44" s="696"/>
      <c r="T44" s="696"/>
      <c r="U44" s="696"/>
      <c r="V44" s="520"/>
      <c r="W44" s="101"/>
      <c r="X44" s="703"/>
      <c r="Y44" s="704"/>
      <c r="Z44" s="509" t="str">
        <f>IFERROR(VLOOKUP(X44, 【参考】数式用!$A$2:$B$48, 2, FALSE), "")</f>
        <v/>
      </c>
      <c r="AA44" s="536"/>
      <c r="AB44" s="537"/>
      <c r="AC44" s="538">
        <f t="shared" si="0"/>
        <v>0</v>
      </c>
      <c r="AD44" s="531"/>
      <c r="AE44" s="209"/>
      <c r="AF44"/>
    </row>
    <row r="45" spans="1:40" ht="50"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50"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50"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50"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50"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50"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50"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50"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50"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50"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50"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50"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50"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50"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50"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50"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50"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50"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50"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50"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50"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50"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50"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50"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50"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50"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50"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50"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50"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50"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50"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50"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50"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50"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50"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50"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50"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50"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50"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50"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50"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50"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50"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50"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50"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50"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50"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50"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50"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50"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50"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50"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50"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50"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50"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50"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50"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50"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50"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50"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50"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50"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50"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50"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50"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50"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50"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50"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50"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50"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50"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50"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50"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50"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50"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50"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50"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50"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50"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50"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50"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50"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50"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50"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50"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50"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50"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50"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50"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50"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50"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50"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50"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50"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49999999999999"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49999999999999"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49999999999999"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49999999999999"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49999999999999"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49999999999999"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49999999999999"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49999999999999"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49999999999999"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49999999999999"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49999999999999"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49999999999999"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49999999999999"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49999999999999"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49999999999999"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49999999999999"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49999999999999"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49999999999999"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49999999999999"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49999999999999"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49999999999999"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49999999999999"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49999999999999"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49999999999999"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49999999999999"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49999999999999"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49999999999999"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49999999999999"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49999999999999"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49999999999999"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49999999999999"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49999999999999"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49999999999999"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49999999999999"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49999999999999"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49999999999999"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49999999999999"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49999999999999"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49999999999999"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49999999999999"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49999999999999"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49999999999999"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49999999999999"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49999999999999"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49999999999999"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49999999999999"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49999999999999"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49999999999999"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49999999999999"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49999999999999"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49999999999999"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49999999999999"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49999999999999"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49999999999999"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49999999999999"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49999999999999"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49999999999999"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49999999999999"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49999999999999"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49999999999999"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49999999999999"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49999999999999"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49999999999999"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49999999999999"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49999999999999"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49999999999999"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49999999999999"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49999999999999"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49999999999999"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49999999999999"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49999999999999"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49999999999999"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49999999999999"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49999999999999"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49999999999999"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49999999999999"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49999999999999"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49999999999999"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49999999999999"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49999999999999"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49999999999999"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49999999999999"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49999999999999"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49999999999999"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49999999999999"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49999999999999"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49999999999999"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49999999999999"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49999999999999"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49999999999999"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49999999999999"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49999999999999"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15" zoomScaleNormal="120" zoomScaleSheetLayoutView="115" zoomScalePageLayoutView="64" workbookViewId="0">
      <selection activeCell="Q18" sqref="Q18:V1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6" width="4.08984375" hidden="1" customWidth="1"/>
    <col min="57" max="58" width="4.08984375" customWidth="1"/>
    <col min="59" max="59" width="9.90625" customWidth="1"/>
    <col min="60" max="60" width="9.453125" customWidth="1"/>
    <col min="61" max="63" width="4.08984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豊中市</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25"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加算様式を指定権者に提出</v>
      </c>
      <c r="BB2" s="742"/>
      <c r="BC2" s="742"/>
      <c r="BD2" s="742"/>
      <c r="BE2" s="742"/>
    </row>
    <row r="3" spans="1:57" ht="18.649999999999999"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5"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
      </c>
      <c r="M13" s="959"/>
      <c r="N13" s="959"/>
      <c r="O13" s="959"/>
      <c r="P13" s="959"/>
      <c r="Q13" s="959"/>
      <c r="R13" s="959"/>
      <c r="S13" s="959"/>
      <c r="T13" s="959"/>
      <c r="U13" s="960"/>
      <c r="V13" s="961" t="s">
        <v>27</v>
      </c>
      <c r="W13" s="962"/>
      <c r="X13" s="962"/>
      <c r="Y13" s="957"/>
      <c r="Z13" s="958" t="str">
        <f>IF(基本情報入力シート!L32="","",基本情報入力シート!L32)</f>
        <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5"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0</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0</v>
      </c>
      <c r="R19" s="837"/>
      <c r="S19" s="837"/>
      <c r="T19" s="837"/>
      <c r="U19" s="837"/>
      <c r="V19" s="838"/>
      <c r="W19" s="352" t="s">
        <v>50</v>
      </c>
      <c r="X19" s="52" t="s">
        <v>53</v>
      </c>
      <c r="Y19" s="839" t="str">
        <f>IF(H7="", "", IFERROR(IF(Q20&gt;=Q19,"○","×"),""))</f>
        <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 customHeight="1" thickBot="1">
      <c r="A20" s="47"/>
      <c r="B20" s="353" t="s">
        <v>57</v>
      </c>
      <c r="C20" s="976" t="s">
        <v>2177</v>
      </c>
      <c r="D20" s="976"/>
      <c r="E20" s="976"/>
      <c r="F20" s="976"/>
      <c r="G20" s="976"/>
      <c r="H20" s="976"/>
      <c r="I20" s="976"/>
      <c r="J20" s="976"/>
      <c r="K20" s="976"/>
      <c r="L20" s="976"/>
      <c r="M20" s="976"/>
      <c r="N20" s="976"/>
      <c r="O20" s="976"/>
      <c r="P20" s="976"/>
      <c r="Q20" s="950"/>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5"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25"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0</v>
      </c>
      <c r="U29" s="853"/>
      <c r="V29" s="853"/>
      <c r="W29" s="853"/>
      <c r="X29" s="853"/>
      <c r="Y29" s="854"/>
      <c r="Z29" s="352" t="s">
        <v>50</v>
      </c>
      <c r="AA29" s="94" t="s">
        <v>53</v>
      </c>
      <c r="AB29" s="839" t="str">
        <f>IF(H7="", "", IFERROR(IF(T30&gt;=T29,"○","×"),""))</f>
        <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20"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25"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20"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c r="U38" s="951"/>
      <c r="V38" s="951"/>
      <c r="W38" s="951"/>
      <c r="X38" s="952"/>
      <c r="Y38" s="378" t="s">
        <v>50</v>
      </c>
      <c r="Z38" s="22"/>
      <c r="AA38" s="379" t="s">
        <v>72</v>
      </c>
      <c r="AB38" s="953">
        <f>IFERROR(T39/T37*100,0)</f>
        <v>0</v>
      </c>
      <c r="AC38" s="954"/>
      <c r="AD38" s="955"/>
      <c r="AE38" s="380" t="s">
        <v>73</v>
      </c>
      <c r="AF38" s="380" t="s">
        <v>74</v>
      </c>
      <c r="AG38" s="47" t="s">
        <v>53</v>
      </c>
      <c r="AH38" s="350" t="str">
        <f>IF(OR(T37=0, T37=""),"",(IF(AND(AB38&gt;=200/3, T38&gt;=T39),"○","×")))</f>
        <v/>
      </c>
      <c r="AI38" s="360"/>
      <c r="AJ38" s="360"/>
      <c r="AK38" s="360"/>
      <c r="AL38" s="47"/>
      <c r="AM38" s="760" t="s">
        <v>75</v>
      </c>
      <c r="AN38" s="761"/>
      <c r="AO38" s="761"/>
      <c r="AP38" s="761"/>
      <c r="AQ38" s="761"/>
      <c r="AR38" s="761"/>
      <c r="AS38" s="761"/>
      <c r="AT38" s="761"/>
      <c r="AU38" s="761"/>
      <c r="AV38" s="761"/>
      <c r="AW38" s="761"/>
      <c r="AX38" s="761"/>
      <c r="AY38" s="762"/>
    </row>
    <row r="39" spans="1:56" ht="20" customHeight="1" thickBot="1">
      <c r="A39" s="47"/>
      <c r="B39" s="381"/>
      <c r="C39" s="933" t="s">
        <v>76</v>
      </c>
      <c r="D39" s="934"/>
      <c r="E39" s="934"/>
      <c r="F39" s="934"/>
      <c r="G39" s="934"/>
      <c r="H39" s="934"/>
      <c r="I39" s="934"/>
      <c r="J39" s="934"/>
      <c r="K39" s="934"/>
      <c r="L39" s="934"/>
      <c r="M39" s="934"/>
      <c r="N39" s="934"/>
      <c r="O39" s="934"/>
      <c r="P39" s="934"/>
      <c r="Q39" s="934"/>
      <c r="R39" s="934"/>
      <c r="S39" s="934"/>
      <c r="T39" s="937"/>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20"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0</v>
      </c>
      <c r="V40" s="940"/>
      <c r="W40" s="94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5"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20"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0</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0</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5"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20"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20"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20"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20"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
      </c>
      <c r="AL59" s="47"/>
      <c r="AM59" s="47"/>
      <c r="AN59" s="47"/>
      <c r="AO59" s="47"/>
      <c r="AP59" s="47"/>
      <c r="AQ59" s="47"/>
      <c r="AR59" s="47"/>
      <c r="AS59" s="47"/>
      <c r="AT59" s="47"/>
      <c r="AU59" s="47"/>
      <c r="AV59" s="47"/>
      <c r="AW59" s="47"/>
      <c r="AX59" s="47"/>
      <c r="AY59" s="47"/>
      <c r="BA59" s="769">
        <f>COUNTIF('別紙様式2-2（処遇改善加算　個票）'!P:P, "処遇改善加算Ⅰ")</f>
        <v>0</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8"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4"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
      </c>
      <c r="AJ65" s="830"/>
      <c r="AK65" s="831"/>
      <c r="AL65" s="48"/>
      <c r="AM65" s="262"/>
      <c r="AN65" s="262"/>
      <c r="AO65" s="262"/>
      <c r="AP65" s="262"/>
      <c r="AQ65" s="262"/>
      <c r="AR65" s="262"/>
      <c r="AS65" s="262"/>
      <c r="AT65" s="262"/>
      <c r="AU65" s="262"/>
      <c r="AV65" s="262"/>
      <c r="AW65" s="262"/>
      <c r="AX65" s="262"/>
      <c r="AY65" s="262"/>
    </row>
    <row r="66" spans="1:53" ht="45.65"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8"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
      </c>
      <c r="AJ68" s="946"/>
      <c r="AK68" s="947"/>
      <c r="AL68" s="48"/>
      <c r="AM68" s="48"/>
      <c r="AN68" s="48"/>
      <c r="AO68" s="47"/>
      <c r="AP68" s="48"/>
      <c r="AQ68" s="48"/>
      <c r="AR68" s="48"/>
      <c r="AS68" s="48"/>
      <c r="AT68" s="48"/>
      <c r="AU68" s="48"/>
      <c r="AV68" s="48"/>
      <c r="AW68" s="48"/>
      <c r="AX68" s="48"/>
      <c r="AY68" s="48"/>
    </row>
    <row r="69" spans="1:53" ht="44"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8"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20"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2183</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！この区分（４項目）から１つ以上の取組が選択されていません。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2184</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75" customHeight="1">
      <c r="A76" s="47"/>
      <c r="B76" s="723" t="s">
        <v>2164</v>
      </c>
      <c r="C76" s="724"/>
      <c r="D76" s="724"/>
      <c r="E76" s="738"/>
      <c r="F76" s="739"/>
      <c r="G76" s="745" t="s">
        <v>2186</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！この区分（４項目）から１つ以上の取組が選択されていません。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！この区分（５項目）から１つ以上の取組が選択されていません。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25" customHeight="1">
      <c r="A82" s="47"/>
      <c r="B82" s="770"/>
      <c r="C82" s="771"/>
      <c r="D82" s="771"/>
      <c r="E82" s="749"/>
      <c r="F82" s="750"/>
      <c r="G82" s="747" t="s">
        <v>2189</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2191</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2192</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！この区分（４項目）から１つ以上の取組が選択されていません。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2193</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25" customHeight="1">
      <c r="A87" s="47"/>
      <c r="B87" s="770"/>
      <c r="C87" s="771"/>
      <c r="D87" s="771"/>
      <c r="E87" s="740"/>
      <c r="F87" s="741"/>
      <c r="G87" s="747" t="s">
        <v>2302</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2194</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 customHeight="1" thickBot="1">
      <c r="A89" s="47"/>
      <c r="B89" s="723" t="s">
        <v>2305</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！この区分（７項目）から２つ以上の取組が選択されていません。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75"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25" customHeight="1">
      <c r="A94" s="47"/>
      <c r="B94" s="770"/>
      <c r="C94" s="771"/>
      <c r="D94" s="771"/>
      <c r="E94" s="740"/>
      <c r="F94" s="741"/>
      <c r="G94" s="747" t="s">
        <v>2303</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5"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2304</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！この区分（４項目）から１つ以上の取組が選択されていません。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5" customHeight="1" thickBot="1">
      <c r="A97" s="47"/>
      <c r="B97" s="770"/>
      <c r="C97" s="771"/>
      <c r="D97" s="771"/>
      <c r="E97" s="740"/>
      <c r="F97" s="741"/>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2197</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2198</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49999999999999"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5"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3"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5"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5"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5"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0</v>
      </c>
    </row>
    <row r="111" spans="1:55" s="15" customFormat="1" ht="36.65"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0</v>
      </c>
    </row>
    <row r="112" spans="1:55" s="15" customFormat="1" ht="29"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0</v>
      </c>
    </row>
    <row r="113" spans="1:55" s="15" customFormat="1" ht="22.25"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0</v>
      </c>
    </row>
    <row r="114" spans="1:55" s="15" customFormat="1" ht="22.25"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0</v>
      </c>
    </row>
    <row r="116" spans="1:55" s="15" customFormat="1" ht="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5"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5"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5"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5"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c r="F124" s="892"/>
      <c r="G124" s="32" t="s">
        <v>142</v>
      </c>
      <c r="H124" s="891"/>
      <c r="I124" s="892"/>
      <c r="J124" s="32" t="s">
        <v>143</v>
      </c>
      <c r="K124" s="891"/>
      <c r="L124" s="892"/>
      <c r="M124" s="32" t="s">
        <v>144</v>
      </c>
      <c r="N124" s="27"/>
      <c r="O124" s="893" t="s">
        <v>42</v>
      </c>
      <c r="P124" s="893"/>
      <c r="Q124" s="893"/>
      <c r="R124" s="794" t="str">
        <f>IF(H7="","",H7)</f>
        <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
      </c>
      <c r="U125" s="801"/>
      <c r="V125" s="801"/>
      <c r="W125" s="801"/>
      <c r="X125" s="801"/>
      <c r="Y125" s="800" t="s">
        <v>22</v>
      </c>
      <c r="Z125" s="800"/>
      <c r="AA125" s="801" t="str">
        <f>IF(基本情報入力シート!L27="", "", 基本情報入力シート!L27)</f>
        <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2"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5"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5"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1"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5"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5"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
      </c>
      <c r="AL141" s="465"/>
      <c r="AM141" s="47"/>
      <c r="AN141" s="48"/>
      <c r="AO141" s="48"/>
      <c r="AP141" s="48"/>
      <c r="AQ141" s="48"/>
      <c r="AR141" s="48"/>
      <c r="AS141" s="48"/>
      <c r="AT141" s="48"/>
      <c r="AU141" s="48"/>
      <c r="AV141" s="48"/>
      <c r="AW141" s="48"/>
      <c r="AX141" s="48"/>
      <c r="AY141" s="48"/>
    </row>
    <row r="142" spans="1:56" s="15" customFormat="1" ht="22.25"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7"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3" customHeight="1">
      <c r="AM149" s="47"/>
      <c r="AN149" s="47"/>
      <c r="AO149" s="47"/>
      <c r="AP149" s="47"/>
      <c r="AQ149" s="47"/>
      <c r="AR149" s="47"/>
      <c r="AS149" s="47"/>
      <c r="AT149" s="47"/>
      <c r="AU149" s="47"/>
      <c r="AV149" s="47"/>
      <c r="AW149" s="47"/>
      <c r="AX149" s="47"/>
      <c r="AY149" s="47"/>
    </row>
    <row r="150" spans="1:52" ht="13.2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5"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20"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5" customHeight="1">
      <c r="AM166" s="47"/>
      <c r="AN166" s="47"/>
      <c r="AO166" s="47"/>
      <c r="AP166" s="47"/>
      <c r="AQ166" s="47"/>
      <c r="AR166" s="47"/>
      <c r="AS166" s="47"/>
      <c r="AT166" s="47"/>
      <c r="AU166" s="47"/>
      <c r="AV166" s="47"/>
      <c r="AW166" s="47"/>
      <c r="AX166" s="47"/>
      <c r="AY166" s="47"/>
    </row>
    <row r="167" spans="39:56" ht="33.65" customHeight="1">
      <c r="AM167" s="47"/>
      <c r="AN167" s="47"/>
      <c r="AO167" s="47"/>
      <c r="AP167" s="47"/>
      <c r="AQ167" s="47"/>
      <c r="AR167" s="47"/>
      <c r="AS167" s="47"/>
      <c r="AT167" s="47"/>
      <c r="AU167" s="47"/>
      <c r="AV167" s="47"/>
      <c r="AW167" s="47"/>
      <c r="AX167" s="47"/>
      <c r="AY167" s="47"/>
    </row>
    <row r="168" spans="39:56" ht="15.65"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139700</xdr:colOff>
                    <xdr:row>108</xdr:row>
                    <xdr:rowOff>25400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25400</xdr:rowOff>
                  </from>
                  <to>
                    <xdr:col>3</xdr:col>
                    <xdr:colOff>25400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215900</xdr:rowOff>
                  </from>
                  <to>
                    <xdr:col>3</xdr:col>
                    <xdr:colOff>25400</xdr:colOff>
                    <xdr:row>55</xdr:row>
                    <xdr:rowOff>63500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215900</xdr:rowOff>
                  </from>
                  <to>
                    <xdr:col>3</xdr:col>
                    <xdr:colOff>38100</xdr:colOff>
                    <xdr:row>56</xdr:row>
                    <xdr:rowOff>25400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25400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5" zoomScaleNormal="85" zoomScaleSheetLayoutView="55" zoomScalePageLayoutView="70" workbookViewId="0"/>
  </sheetViews>
  <sheetFormatPr defaultColWidth="2.453125" defaultRowHeight="16.5"/>
  <cols>
    <col min="1" max="1" width="5.453125" customWidth="1"/>
    <col min="2" max="6" width="2.453125" style="331" customWidth="1"/>
    <col min="7" max="7" width="12.453125" customWidth="1"/>
    <col min="8" max="8" width="9" customWidth="1"/>
    <col min="9" max="9" width="9.453125" style="332" customWidth="1"/>
    <col min="10" max="10" width="14.453125" customWidth="1"/>
    <col min="11" max="11" width="17.453125" style="53" customWidth="1"/>
    <col min="12" max="12" width="20.81640625" customWidth="1"/>
    <col min="13" max="13" width="11.453125" style="333" hidden="1" customWidth="1"/>
    <col min="14" max="14" width="14.453125" style="335" customWidth="1"/>
    <col min="15" max="15" width="12" style="195" customWidth="1"/>
    <col min="16" max="16" width="18.453125" style="336" customWidth="1"/>
    <col min="17" max="17" width="7" style="195" customWidth="1"/>
    <col min="18" max="18" width="4.453125" style="53" customWidth="1"/>
    <col min="19" max="19" width="2.90625" style="334" customWidth="1"/>
    <col min="20" max="20" width="2.90625" style="53" customWidth="1"/>
    <col min="21" max="21" width="3.453125" style="334" customWidth="1"/>
    <col min="22" max="22" width="9.90625" style="53" customWidth="1"/>
    <col min="23" max="23" width="2.90625" style="334" customWidth="1"/>
    <col min="24" max="24" width="2.90625" style="53" customWidth="1"/>
    <col min="25" max="25" width="3.453125" style="334" customWidth="1"/>
    <col min="26" max="27" width="2.90625" style="53" customWidth="1"/>
    <col min="28" max="28" width="4.453125" style="53" customWidth="1"/>
    <col min="29" max="29" width="6.08984375" style="53" customWidth="1"/>
    <col min="30" max="30" width="18.08984375" style="195" customWidth="1"/>
    <col min="31" max="31" width="17.453125" style="195" customWidth="1"/>
    <col min="32" max="32" width="9.90625" style="14" customWidth="1"/>
    <col min="33" max="33" width="18.453125" style="195" customWidth="1"/>
    <col min="34" max="34" width="9.90625" style="14" customWidth="1"/>
    <col min="35" max="35" width="20.453125" style="14" customWidth="1"/>
    <col min="36" max="36" width="21.453125" style="14" customWidth="1"/>
    <col min="37" max="37" width="21.453125" style="337" customWidth="1"/>
    <col min="38" max="38" width="22.453125" style="338" customWidth="1"/>
    <col min="39" max="39" width="96.453125" style="41" customWidth="1"/>
    <col min="40" max="40" width="7.08984375" style="41" customWidth="1"/>
    <col min="41" max="41" width="15.453125" style="41" hidden="1" customWidth="1"/>
    <col min="42" max="42" width="29.453125" style="41" hidden="1" customWidth="1"/>
    <col min="43" max="43" width="18.453125" style="269" hidden="1" customWidth="1"/>
    <col min="44" max="44" width="16.453125" style="269" hidden="1" customWidth="1"/>
    <col min="45" max="45" width="14.453125" style="269" hidden="1" customWidth="1"/>
    <col min="46" max="46" width="34.453125" style="269" hidden="1" customWidth="1"/>
    <col min="47" max="50" width="10" style="269" hidden="1" customWidth="1"/>
    <col min="51" max="51" width="14.453125" style="269" hidden="1" customWidth="1"/>
    <col min="52" max="52" width="13.90625" style="269" bestFit="1" customWidth="1"/>
    <col min="53" max="53" width="15.453125" style="269" customWidth="1"/>
    <col min="54" max="54" width="12.90625" style="269" customWidth="1"/>
    <col min="55" max="55" width="11.453125" style="269" customWidth="1"/>
    <col min="56" max="58" width="6.90625" style="269" customWidth="1"/>
    <col min="59" max="59" width="6.90625" style="270" customWidth="1"/>
    <col min="60" max="60" width="22.08984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豊中市</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加算様式を指定権者に提出</v>
      </c>
      <c r="AP2" s="742"/>
      <c r="AQ2" s="742"/>
      <c r="AR2" s="742"/>
      <c r="AS2" s="742"/>
      <c r="BC2" s="270"/>
      <c r="BD2"/>
      <c r="BE2"/>
      <c r="BF2"/>
      <c r="BG2"/>
    </row>
    <row r="3" spans="1:60" ht="27" customHeight="1" thickBot="1">
      <c r="A3" s="1047" t="s">
        <v>42</v>
      </c>
      <c r="B3" s="1047"/>
      <c r="C3" s="1048"/>
      <c r="D3" s="1049" t="str">
        <f>IF(基本情報入力シート!L22="","",基本情報入力シート!L22)</f>
        <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0</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0</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0</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0</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75"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
      </c>
      <c r="AF9" s="1110"/>
      <c r="AG9" s="1111" t="str">
        <f>IF(D3="", "", IFERROR(IF(COUNTIF(AR:AR,"未入力")=0,"○","×"),""))</f>
        <v/>
      </c>
      <c r="AH9" s="111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
      </c>
      <c r="C12" s="1114"/>
      <c r="D12" s="1114"/>
      <c r="E12" s="1114"/>
      <c r="F12" s="1114"/>
      <c r="G12" s="1119" t="str">
        <f>IF(基本情報入力シート!L39="", "", 基本情報入力シート!L39)</f>
        <v/>
      </c>
      <c r="H12" s="1119" t="str">
        <f>IF(基本情報入力シート!Q39="", "", 基本情報入力シート!Q39)</f>
        <v/>
      </c>
      <c r="I12" s="1119" t="str">
        <f>IF(基本情報入力シート!V39="", "", 基本情報入力シート!V39)</f>
        <v/>
      </c>
      <c r="J12" s="1119" t="str">
        <f>IF(基本情報入力シート!W39="", "", 基本情報入力シート!W39)</f>
        <v/>
      </c>
      <c r="K12" s="1119" t="str">
        <f>IF(基本情報入力シート!X39="", "", 基本情報入力シート!X39)</f>
        <v/>
      </c>
      <c r="L12" s="1041" t="str">
        <f>IF(基本情報入力シート!AC39=0, "",基本情報入力シート!AC39)</f>
        <v/>
      </c>
      <c r="M12" s="1057"/>
      <c r="N12" s="1029"/>
      <c r="O12" s="1032" t="str">
        <f>IFERROR(VLOOKUP(K12,【参考】数式用２!$A$2:$AD$50,MATCH(N12,【参考】数式用２!$C$4:$AD$4,0)+2,0),"")</f>
        <v/>
      </c>
      <c r="P12" s="980"/>
      <c r="Q12" s="993" t="str">
        <f>IFERROR(VLOOKUP(K12,【参考】数式用２!$A$2:$AC$50,MATCH(P12,【参考】数式用２!$C$4:$AC$4,0)+2,0),"")</f>
        <v/>
      </c>
      <c r="R12" s="996" t="s">
        <v>141</v>
      </c>
      <c r="S12" s="984"/>
      <c r="T12" s="987" t="s">
        <v>217</v>
      </c>
      <c r="U12" s="984"/>
      <c r="V12" s="987" t="s">
        <v>218</v>
      </c>
      <c r="W12" s="984"/>
      <c r="X12" s="987" t="s">
        <v>217</v>
      </c>
      <c r="Y12" s="984"/>
      <c r="Z12" s="987" t="s">
        <v>219</v>
      </c>
      <c r="AA12" s="987" t="s">
        <v>72</v>
      </c>
      <c r="AB12" s="987" t="str">
        <f>IF(S12&gt;=1,(W12*12+Y12)-(S12*12+U12)+1,"")</f>
        <v/>
      </c>
      <c r="AC12" s="1011" t="s">
        <v>220</v>
      </c>
      <c r="AD12" s="990" t="str">
        <f>IFERROR(ROUNDDOWN(ROUND(L12*Q12,0),0)*AB12,"")</f>
        <v/>
      </c>
      <c r="AE12" s="1014" t="str">
        <f>IFERROR(ROUNDDOWN(ROUNDDOWN(ROUND(L12*VLOOKUP(K12,【参考】数式用２!$A$2:$AC$50,MATCH("処遇改善加算Ⅳ",【参考】数式用２!$C$4:$O$4,0)+2,0),0),0)*AB12*0.5,0), "")</f>
        <v/>
      </c>
      <c r="AF12" s="999"/>
      <c r="AG12" s="990" t="str">
        <f>IF(AND(AQ12&lt;&gt;"対象外", P12&lt;&gt;""),ROUNDDOWN(ROUND(L12*VLOOKUP(K12,【参考】数式用２!$A$2:$K$50,MATCH("ベア加算あり",【参考】数式用２!$C$4:$K$4,0)+2,0),0),0)*AB12,"")</f>
        <v/>
      </c>
      <c r="AH12" s="1008"/>
      <c r="AI12" s="999"/>
      <c r="AJ12" s="999"/>
      <c r="AK12" s="1002"/>
      <c r="AL12" s="1005"/>
      <c r="AM12" s="572" t="str">
        <f>IF(Q12="","",IF(Q12&lt;O12,"！加算の要件上は問題ありませんが、令和６年度末の加算率と比較して、令和７年度の加算率が低くなっています。",""))</f>
        <v/>
      </c>
      <c r="AN12" s="326"/>
      <c r="AO12" s="1019" t="str">
        <f>IF(K12&lt;&gt;"","Q列に色付け","")</f>
        <v/>
      </c>
      <c r="AP12" s="983" t="str">
        <f>IF(AND(AE12&lt;&gt;0,AE12&lt;&gt;""),IF(AF12="○","入力済","未入力"),"")</f>
        <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
      </c>
      <c r="AV12" s="742" t="str">
        <f>IF(AND(P12&lt;&gt;"処遇改善加算Ⅲ",P12&lt;&gt;"処遇改善加算Ⅳ", P12&lt;&gt;"", AU12&lt;&gt;"対象外"), 1,"")</f>
        <v/>
      </c>
      <c r="AW12" s="742" t="str">
        <f>IFERROR("_"&amp;VLOOKUP(K12, 【参考】数式用２!$AG$2:$AH$39,2, FALSE), "")</f>
        <v/>
      </c>
      <c r="AX12" s="1023" t="str">
        <f>IF(AND(P12="処遇改善加算Ⅰ", AL12=""), "未入力","入力済")</f>
        <v>入力済</v>
      </c>
      <c r="AY12" s="1020" t="str">
        <f>G12</f>
        <v/>
      </c>
      <c r="AZ12"/>
      <c r="BA12"/>
      <c r="BB12"/>
      <c r="BC12"/>
      <c r="BD12"/>
      <c r="BE12"/>
      <c r="BF12"/>
      <c r="BG12" s="328"/>
    </row>
    <row r="13" spans="1:60" ht="14.4"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
      </c>
      <c r="C16" s="1036"/>
      <c r="D16" s="1036"/>
      <c r="E16" s="1036"/>
      <c r="F16" s="1036"/>
      <c r="G16" s="1036" t="str">
        <f>IF(基本情報入力シート!L40="", "",基本情報入力シート!L40)</f>
        <v/>
      </c>
      <c r="H16" s="1036" t="str">
        <f>IF(基本情報入力シート!Q40="", "",基本情報入力シート!Q40)</f>
        <v/>
      </c>
      <c r="I16" s="1036" t="str">
        <f>IF(基本情報入力シート!V40="", "",基本情報入力シート!V40)</f>
        <v/>
      </c>
      <c r="J16" s="1036" t="str">
        <f>IF(基本情報入力シート!W40="", "",基本情報入力シート!W40)</f>
        <v/>
      </c>
      <c r="K16" s="1036" t="str">
        <f>IF(基本情報入力シート!X40="", "",基本情報入力シート!X40)</f>
        <v/>
      </c>
      <c r="L16" s="1041" t="str">
        <f>IF(基本情報入力シート!AC40=0, "",基本情報入力シート!AC40)</f>
        <v/>
      </c>
      <c r="M16" s="1056"/>
      <c r="N16" s="1029"/>
      <c r="O16" s="1032" t="str">
        <f>IFERROR(VLOOKUP(K16,【参考】数式用２!$A$2:$AD$50,MATCH(N16,【参考】数式用２!$C$4:$AD$4,0)+2,0),"")</f>
        <v/>
      </c>
      <c r="P16" s="980"/>
      <c r="Q16" s="993" t="str">
        <f>IFERROR(VLOOKUP(K16,【参考】数式用２!$A$2:$AC$50,MATCH(P16,【参考】数式用２!$C$4:$AC$4,0)+2,0),"")</f>
        <v/>
      </c>
      <c r="R16" s="996" t="s">
        <v>141</v>
      </c>
      <c r="S16" s="984"/>
      <c r="T16" s="987" t="s">
        <v>217</v>
      </c>
      <c r="U16" s="984"/>
      <c r="V16" s="987" t="s">
        <v>218</v>
      </c>
      <c r="W16" s="984"/>
      <c r="X16" s="987" t="s">
        <v>217</v>
      </c>
      <c r="Y16" s="984"/>
      <c r="Z16" s="987" t="s">
        <v>219</v>
      </c>
      <c r="AA16" s="987" t="s">
        <v>72</v>
      </c>
      <c r="AB16" s="987" t="str">
        <f>IF(S16&gt;=1,(W16*12+Y16)-(S16*12+U16)+1,"")</f>
        <v/>
      </c>
      <c r="AC16" s="1011" t="s">
        <v>220</v>
      </c>
      <c r="AD16" s="990" t="str">
        <f>IFERROR(ROUNDDOWN(ROUND(L16*Q16,0),0)*AB16,"")</f>
        <v/>
      </c>
      <c r="AE16" s="1014" t="str">
        <f>IFERROR(ROUNDDOWN(ROUNDDOWN(ROUND(L16*VLOOKUP(K16,【参考】数式用２!$A$2:$AC$50,MATCH("処遇改善加算Ⅳ",【参考】数式用２!$C$4:$O$4,0)+2,0),0),0)*AB16*0.5,0), "")</f>
        <v/>
      </c>
      <c r="AF16" s="999"/>
      <c r="AG16" s="990" t="str">
        <f>IF(AND(AQ16&lt;&gt;"対象外", P16&lt;&gt;""),ROUNDDOWN(ROUND(L16*VLOOKUP(K16,【参考】数式用２!$A$2:$K$50,MATCH("ベア加算あり",【参考】数式用２!$C$4:$K$4,0)+2,0),0),0)*AB16,"")</f>
        <v/>
      </c>
      <c r="AH16" s="1008"/>
      <c r="AI16" s="999"/>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
      </c>
      <c r="AP16" s="983" t="str">
        <f>IF(AND(AE16&lt;&gt;0,AE16&lt;&gt;""),IF(AF16="○","入力済","未入力"),"")</f>
        <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
      </c>
      <c r="AV16" s="742" t="str">
        <f>IF(AND(P16&lt;&gt;"処遇改善加算Ⅲ",P16&lt;&gt;"処遇改善加算Ⅳ", P16&lt;&gt;"", AU16&lt;&gt;"対象外"), 1,"")</f>
        <v/>
      </c>
      <c r="AW16" s="742" t="str">
        <f>IFERROR("_"&amp;VLOOKUP(K16, 【参考】数式用２!$AG$2:$AH$50, 2, FALSE), "")</f>
        <v/>
      </c>
      <c r="AX16" s="1023" t="str">
        <f>IF(AND(P16="処遇改善加算Ⅰ", AL16=""), "未入力","入力済")</f>
        <v>入力済</v>
      </c>
      <c r="AY16" s="1019" t="str">
        <f>G16</f>
        <v/>
      </c>
      <c r="AZ16"/>
      <c r="BA16"/>
      <c r="BB16"/>
      <c r="BC16"/>
      <c r="BD16"/>
      <c r="BE16"/>
      <c r="BF16"/>
      <c r="BG16"/>
    </row>
    <row r="17" spans="1:59" ht="14.4"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
      </c>
      <c r="C20" s="1036"/>
      <c r="D20" s="1036"/>
      <c r="E20" s="1036"/>
      <c r="F20" s="1036"/>
      <c r="G20" s="1036" t="str">
        <f>IF(基本情報入力シート!L41="", "",基本情報入力シート!L41)</f>
        <v/>
      </c>
      <c r="H20" s="1036" t="str">
        <f>IF(基本情報入力シート!Q41="", "",基本情報入力シート!Q41)</f>
        <v/>
      </c>
      <c r="I20" s="1036" t="str">
        <f>IF(基本情報入力シート!V41="", "",基本情報入力シート!V41)</f>
        <v/>
      </c>
      <c r="J20" s="1036" t="str">
        <f>IF(基本情報入力シート!W41="", "",基本情報入力シート!W41)</f>
        <v/>
      </c>
      <c r="K20" s="1036" t="str">
        <f>IF(基本情報入力シート!X41="", "",基本情報入力シート!X41)</f>
        <v/>
      </c>
      <c r="L20" s="1041" t="str">
        <f>IF(基本情報入力シート!AC41=0, "",基本情報入力シート!AC41)</f>
        <v/>
      </c>
      <c r="M20" s="1044"/>
      <c r="N20" s="1029"/>
      <c r="O20" s="1032" t="str">
        <f>IFERROR(VLOOKUP(K20,【参考】数式用２!$A$2:$AD$50,MATCH(N20,【参考】数式用２!$C$4:$AD$4,0)+2,0),"")</f>
        <v/>
      </c>
      <c r="P20" s="980"/>
      <c r="Q20" s="993" t="str">
        <f>IFERROR(VLOOKUP(K20,【参考】数式用２!$A$2:$AC$50,MATCH(P20,【参考】数式用２!$C$4:$AC$4,0)+2,0),"")</f>
        <v/>
      </c>
      <c r="R20" s="996" t="s">
        <v>141</v>
      </c>
      <c r="S20" s="984"/>
      <c r="T20" s="987" t="s">
        <v>217</v>
      </c>
      <c r="U20" s="984"/>
      <c r="V20" s="987" t="s">
        <v>218</v>
      </c>
      <c r="W20" s="984"/>
      <c r="X20" s="987" t="s">
        <v>217</v>
      </c>
      <c r="Y20" s="984"/>
      <c r="Z20" s="987" t="s">
        <v>219</v>
      </c>
      <c r="AA20" s="987" t="s">
        <v>72</v>
      </c>
      <c r="AB20" s="987" t="str">
        <f>IF(S20&gt;=1,(W20*12+Y20)-(S20*12+U20)+1,"")</f>
        <v/>
      </c>
      <c r="AC20" s="1011" t="s">
        <v>220</v>
      </c>
      <c r="AD20" s="990" t="str">
        <f>IFERROR(ROUNDDOWN(ROUND(L20*Q20,0),0)*AB20,"")</f>
        <v/>
      </c>
      <c r="AE20" s="1014" t="str">
        <f>IFERROR(ROUNDDOWN(ROUNDDOWN(ROUND(L20*VLOOKUP(K20,【参考】数式用２!$A$2:$AC$50,MATCH("処遇改善加算Ⅳ",【参考】数式用２!$C$4:$O$4,0)+2,0),0),0)*AB20*0.5,0), "")</f>
        <v/>
      </c>
      <c r="AF20" s="999"/>
      <c r="AG20" s="990" t="str">
        <f>IF(AND(AQ20&lt;&gt;"対象外", P20&lt;&gt;""),ROUNDDOWN(ROUND(L20*VLOOKUP(K20,【参考】数式用２!$A$2:$K$50,MATCH("ベア加算あり",【参考】数式用２!$C$4:$K$4,0)+2,0),0),0)*AB20,"")</f>
        <v/>
      </c>
      <c r="AH20" s="1008"/>
      <c r="AI20" s="999"/>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
      </c>
      <c r="AP20" s="983" t="str">
        <f>IF(AND(AE20&lt;&gt;0,AE20&lt;&gt;""),IF(AF20="○","入力済","未入力"),"")</f>
        <v/>
      </c>
      <c r="AQ20" s="743" t="str">
        <f>IFERROR((VLOOKUP(N20, 【参考】数式用２!$BE$5:$BE$13, 1,FALSE)), "対象外")</f>
        <v>対象外</v>
      </c>
      <c r="AR20" s="742" t="str">
        <f>IF(AG20&lt;&gt;"",IF(AH20="○","入力済","未入力"),"")</f>
        <v/>
      </c>
      <c r="AS20" s="742" t="str">
        <f>IF(AND(P20&lt;&gt;"", AI20=""), "未入力", "入力済")</f>
        <v>入力済</v>
      </c>
      <c r="AT20" s="742" t="str">
        <f>IF(AND(P20&lt;&gt;"", P20&lt;&gt;"処遇改善加算Ⅳ", AJ20=""), "未入力", "入力済")</f>
        <v>入力済</v>
      </c>
      <c r="AU20" s="742" t="str">
        <f>IFERROR(VLOOKUP(K20, 【参考】数式用２!$BB$5:$BC$50, 2, FALSE), "")</f>
        <v/>
      </c>
      <c r="AV20" s="742" t="str">
        <f>IF(AND(P20&lt;&gt;"処遇改善加算Ⅲ",P20&lt;&gt;"処遇改善加算Ⅳ", P20&lt;&gt;"", AU20&lt;&gt;"対象外"), 1,"")</f>
        <v/>
      </c>
      <c r="AW20" s="742" t="str">
        <f>IFERROR("_"&amp;VLOOKUP(K20, 【参考】数式用２!$AG$2:$AH$50, 2, FALSE), "")</f>
        <v/>
      </c>
      <c r="AX20" s="1023" t="str">
        <f>IF(AND(P20="処遇改善加算Ⅰ", AL20=""), "未入力","入力済")</f>
        <v>入力済</v>
      </c>
      <c r="AY20" s="1019" t="str">
        <f>G20</f>
        <v/>
      </c>
      <c r="AZ20"/>
      <c r="BA20"/>
      <c r="BB20"/>
      <c r="BC20"/>
      <c r="BD20"/>
      <c r="BE20"/>
      <c r="BF20"/>
      <c r="BG20"/>
    </row>
    <row r="21" spans="1:59" ht="14.4"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
      </c>
      <c r="C24" s="1036"/>
      <c r="D24" s="1036"/>
      <c r="E24" s="1036"/>
      <c r="F24" s="1036"/>
      <c r="G24" s="1036" t="str">
        <f>IF(基本情報入力シート!L42="", "",基本情報入力シート!L42)</f>
        <v/>
      </c>
      <c r="H24" s="1036" t="str">
        <f>IF(基本情報入力シート!Q42="", "",基本情報入力シート!Q42)</f>
        <v/>
      </c>
      <c r="I24" s="1036" t="str">
        <f>IF(基本情報入力シート!V42="", "",基本情報入力シート!V42)</f>
        <v/>
      </c>
      <c r="J24" s="1036" t="str">
        <f>IF(基本情報入力シート!W42="", "",基本情報入力シート!W42)</f>
        <v/>
      </c>
      <c r="K24" s="1036" t="str">
        <f>IF(基本情報入力シート!X42="", "",基本情報入力シート!X42)</f>
        <v/>
      </c>
      <c r="L24" s="1041" t="str">
        <f>IF(基本情報入力シート!AC42=0, "",基本情報入力シート!AC42)</f>
        <v/>
      </c>
      <c r="M24" s="1044"/>
      <c r="N24" s="1029"/>
      <c r="O24" s="1032" t="str">
        <f>IFERROR(VLOOKUP(K24,【参考】数式用２!$A$2:$AD$50,MATCH(N24,【参考】数式用２!$C$4:$AD$4,0)+2,0),"")</f>
        <v/>
      </c>
      <c r="P24" s="980"/>
      <c r="Q24" s="993" t="str">
        <f>IFERROR(VLOOKUP(K24,【参考】数式用２!$A$2:$AC$50,MATCH(P24,【参考】数式用２!$C$4:$AC$4,0)+2,0),"")</f>
        <v/>
      </c>
      <c r="R24" s="996" t="s">
        <v>141</v>
      </c>
      <c r="S24" s="984"/>
      <c r="T24" s="987" t="s">
        <v>217</v>
      </c>
      <c r="U24" s="984"/>
      <c r="V24" s="987" t="s">
        <v>218</v>
      </c>
      <c r="W24" s="984"/>
      <c r="X24" s="987" t="s">
        <v>217</v>
      </c>
      <c r="Y24" s="984"/>
      <c r="Z24" s="987" t="s">
        <v>219</v>
      </c>
      <c r="AA24" s="987" t="s">
        <v>72</v>
      </c>
      <c r="AB24" s="987" t="str">
        <f>IF(S24&gt;=1,(W24*12+Y24)-(S24*12+U24)+1,"")</f>
        <v/>
      </c>
      <c r="AC24" s="1011" t="s">
        <v>220</v>
      </c>
      <c r="AD24" s="990" t="str">
        <f>IFERROR(ROUNDDOWN(ROUND(L24*Q24,0),0)*AB24,"")</f>
        <v/>
      </c>
      <c r="AE24" s="1014" t="str">
        <f>IFERROR(ROUNDDOWN(ROUNDDOWN(ROUND(L24*VLOOKUP(K24,【参考】数式用２!$A$2:$AC$50,MATCH("処遇改善加算Ⅳ",【参考】数式用２!$C$4:$O$4,0)+2,0),0),0)*AB24*0.5,0), "")</f>
        <v/>
      </c>
      <c r="AF24" s="999"/>
      <c r="AG24" s="990" t="str">
        <f>IF(AND(AQ24&lt;&gt;"対象外", P24&lt;&gt;""),ROUNDDOWN(ROUND(L24*VLOOKUP(K24,【参考】数式用２!$A$2:$K$50,MATCH("ベア加算あり",【参考】数式用２!$C$4:$K$4,0)+2,0),0),0)*AB24,"")</f>
        <v/>
      </c>
      <c r="AH24" s="1008"/>
      <c r="AI24" s="999"/>
      <c r="AJ24" s="999"/>
      <c r="AK24" s="1002"/>
      <c r="AL24" s="1005"/>
      <c r="AM24" s="572" t="str">
        <f t="shared" ref="AM24" si="6">IF(Q24="","",IF(Q24&lt;O24,"！加算の要件上は問題ありませんが、令和６年度末の加算率と比較して、令和７年度の加算率が低くなっています。",""))</f>
        <v/>
      </c>
      <c r="AN24" s="326"/>
      <c r="AO24" s="1019" t="str">
        <f>IF(K24&lt;&gt;"","Q列に色付け","")</f>
        <v/>
      </c>
      <c r="AP24" s="983" t="str">
        <f>IF(AND(AE24&lt;&gt;0,AE24&lt;&gt;""),IF(AF24="○","入力済","未入力"),"")</f>
        <v/>
      </c>
      <c r="AQ24" s="743" t="str">
        <f>IFERROR((VLOOKUP(N24, 【参考】数式用２!$BE$5:$BE$13, 1,FALSE)), "対象外")</f>
        <v>対象外</v>
      </c>
      <c r="AR24" s="742" t="str">
        <f>IF(AG24&lt;&gt;"",IF(AH24="○","入力済","未入力"),"")</f>
        <v/>
      </c>
      <c r="AS24" s="742" t="str">
        <f>IF(AND(P24&lt;&gt;"", AI24=""), "未入力", "入力済")</f>
        <v>入力済</v>
      </c>
      <c r="AT24" s="742" t="str">
        <f>IF(AND(P24&lt;&gt;"", P24&lt;&gt;"処遇改善加算Ⅳ", AJ24=""), "未入力", "入力済")</f>
        <v>入力済</v>
      </c>
      <c r="AU24" s="742" t="str">
        <f>IFERROR(VLOOKUP(K24, 【参考】数式用２!$BB$5:$BC$50, 2, FALSE), "")</f>
        <v/>
      </c>
      <c r="AV24" s="742" t="str">
        <f>IF(AND(P24&lt;&gt;"処遇改善加算Ⅲ",P24&lt;&gt;"処遇改善加算Ⅳ", P24&lt;&gt;"", AU24&lt;&gt;"対象外"), 1,"")</f>
        <v/>
      </c>
      <c r="AW24" s="742" t="str">
        <f>IFERROR("_"&amp;VLOOKUP(K24, 【参考】数式用２!$AG$2:$AH$50, 2, FALSE), "")</f>
        <v/>
      </c>
      <c r="AX24" s="1023" t="str">
        <f>IF(AND(P24="処遇改善加算Ⅰ", AL24=""), "未入力","入力済")</f>
        <v>入力済</v>
      </c>
      <c r="AY24" s="1019" t="str">
        <f>G24</f>
        <v/>
      </c>
      <c r="AZ24"/>
      <c r="BA24"/>
      <c r="BB24"/>
      <c r="BC24"/>
      <c r="BD24"/>
      <c r="BE24"/>
      <c r="BF24"/>
      <c r="BG24"/>
    </row>
    <row r="25" spans="1:59" ht="14.4"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
      </c>
      <c r="C28" s="1036"/>
      <c r="D28" s="1036"/>
      <c r="E28" s="1036"/>
      <c r="F28" s="1036"/>
      <c r="G28" s="1036" t="str">
        <f>IF(基本情報入力シート!L43="", "",基本情報入力シート!L43)</f>
        <v/>
      </c>
      <c r="H28" s="1036" t="str">
        <f>IF(基本情報入力シート!Q43="", "",基本情報入力シート!Q43)</f>
        <v/>
      </c>
      <c r="I28" s="1036" t="str">
        <f>IF(基本情報入力シート!V43="", "",基本情報入力シート!V43)</f>
        <v/>
      </c>
      <c r="J28" s="1036" t="str">
        <f>IF(基本情報入力シート!W43="", "",基本情報入力シート!W43)</f>
        <v/>
      </c>
      <c r="K28" s="1036" t="str">
        <f>IF(基本情報入力シート!X43="", "",基本情報入力シート!X43)</f>
        <v/>
      </c>
      <c r="L28" s="1041" t="str">
        <f>IF(基本情報入力シート!AC43=0, "",基本情報入力シート!AC43)</f>
        <v/>
      </c>
      <c r="M28" s="1044"/>
      <c r="N28" s="1029"/>
      <c r="O28" s="1032" t="str">
        <f>IFERROR(VLOOKUP(K28,【参考】数式用２!$A$2:$AD$50,MATCH(N28,【参考】数式用２!$C$4:$AD$4,0)+2,0),"")</f>
        <v/>
      </c>
      <c r="P28" s="980"/>
      <c r="Q28" s="993" t="str">
        <f>IFERROR(VLOOKUP(K28,【参考】数式用２!$A$2:$AC$50,MATCH(P28,【参考】数式用２!$C$4:$AC$4,0)+2,0),"")</f>
        <v/>
      </c>
      <c r="R28" s="996" t="s">
        <v>141</v>
      </c>
      <c r="S28" s="984"/>
      <c r="T28" s="987" t="s">
        <v>217</v>
      </c>
      <c r="U28" s="984"/>
      <c r="V28" s="987" t="s">
        <v>218</v>
      </c>
      <c r="W28" s="984"/>
      <c r="X28" s="987" t="s">
        <v>217</v>
      </c>
      <c r="Y28" s="984"/>
      <c r="Z28" s="987" t="s">
        <v>219</v>
      </c>
      <c r="AA28" s="987" t="s">
        <v>72</v>
      </c>
      <c r="AB28" s="987" t="str">
        <f>IF(S28&gt;=1,(W28*12+Y28)-(S28*12+U28)+1,"")</f>
        <v/>
      </c>
      <c r="AC28" s="1011" t="s">
        <v>220</v>
      </c>
      <c r="AD28" s="990" t="str">
        <f>IFERROR(ROUNDDOWN(ROUND(L28*Q28,0),0)*AB28,"")</f>
        <v/>
      </c>
      <c r="AE28" s="1014" t="str">
        <f>IFERROR(ROUNDDOWN(ROUNDDOWN(ROUND(L28*VLOOKUP(K28,【参考】数式用２!$A$2:$AC$50,MATCH("処遇改善加算Ⅳ",【参考】数式用２!$C$4:$O$4,0)+2,0),0),0)*AB28*0.5,0), "")</f>
        <v/>
      </c>
      <c r="AF28" s="999"/>
      <c r="AG28" s="990" t="str">
        <f>IF(AND(AQ28&lt;&gt;"対象外", P28&lt;&gt;""),ROUNDDOWN(ROUND(L28*VLOOKUP(K28,【参考】数式用２!$A$2:$K$50,MATCH("ベア加算あり",【参考】数式用２!$C$4:$K$4,0)+2,0),0),0)*AB28,"")</f>
        <v/>
      </c>
      <c r="AH28" s="1008"/>
      <c r="AI28" s="999"/>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
      </c>
      <c r="AP28" s="983" t="str">
        <f>IF(AND(AE28&lt;&gt;0,AE28&lt;&gt;""),IF(AF28="○","入力済","未入力"),"")</f>
        <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
      </c>
      <c r="AV28" s="742" t="str">
        <f>IF(AND(P28&lt;&gt;"処遇改善加算Ⅲ",P28&lt;&gt;"処遇改善加算Ⅳ", P28&lt;&gt;"", AU28&lt;&gt;"対象外"), 1,"")</f>
        <v/>
      </c>
      <c r="AW28" s="742" t="str">
        <f>IFERROR("_"&amp;VLOOKUP(K28, 【参考】数式用２!$AG$2:$AH$50, 2, FALSE), "")</f>
        <v/>
      </c>
      <c r="AX28" s="1023" t="str">
        <f>IF(AND(P28="処遇改善加算Ⅰ", AL28=""), "未入力","入力済")</f>
        <v>入力済</v>
      </c>
      <c r="AY28" s="1019" t="str">
        <f>G28</f>
        <v/>
      </c>
      <c r="AZ28"/>
      <c r="BA28"/>
      <c r="BB28"/>
      <c r="BC28"/>
      <c r="BD28"/>
      <c r="BE28"/>
      <c r="BF28"/>
      <c r="BG28"/>
    </row>
    <row r="29" spans="1:59" ht="14.4"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
      </c>
      <c r="C32" s="1125"/>
      <c r="D32" s="1125"/>
      <c r="E32" s="1125"/>
      <c r="F32" s="1125"/>
      <c r="G32" s="1125" t="str">
        <f>IF(基本情報入力シート!L44="", "",基本情報入力シート!L44)</f>
        <v/>
      </c>
      <c r="H32" s="1125" t="str">
        <f>IF(基本情報入力シート!Q44="", "",基本情報入力シート!Q44)</f>
        <v/>
      </c>
      <c r="I32" s="1125" t="str">
        <f>IF(基本情報入力シート!V44="", "",基本情報入力シート!V44)</f>
        <v/>
      </c>
      <c r="J32" s="1125" t="str">
        <f>IF(基本情報入力シート!W44="", "",基本情報入力シート!W44)</f>
        <v/>
      </c>
      <c r="K32" s="1125" t="str">
        <f>IF(基本情報入力シート!X44="", "",基本情報入力シート!X44)</f>
        <v/>
      </c>
      <c r="L32" s="1041" t="str">
        <f>IF(基本情報入力シート!AC44=0, "",基本情報入力シート!AC44)</f>
        <v/>
      </c>
      <c r="M32" s="1044"/>
      <c r="N32" s="1029"/>
      <c r="O32" s="1032" t="str">
        <f>IFERROR(VLOOKUP(K32,【参考】数式用２!$A$2:$AD$50,MATCH(N32,【参考】数式用２!$C$4:$AD$4,0)+2,0),"")</f>
        <v/>
      </c>
      <c r="P32" s="980"/>
      <c r="Q32" s="993" t="str">
        <f>IFERROR(VLOOKUP(K32,【参考】数式用２!$A$2:$AC$50,MATCH(P32,【参考】数式用２!$C$4:$AC$4,0)+2,0),"")</f>
        <v/>
      </c>
      <c r="R32" s="996" t="s">
        <v>141</v>
      </c>
      <c r="S32" s="984"/>
      <c r="T32" s="987" t="s">
        <v>217</v>
      </c>
      <c r="U32" s="984"/>
      <c r="V32" s="987" t="s">
        <v>218</v>
      </c>
      <c r="W32" s="984"/>
      <c r="X32" s="987" t="s">
        <v>217</v>
      </c>
      <c r="Y32" s="984"/>
      <c r="Z32" s="987" t="s">
        <v>219</v>
      </c>
      <c r="AA32" s="987" t="s">
        <v>72</v>
      </c>
      <c r="AB32" s="987" t="str">
        <f>IF(S32&gt;=1,(W32*12+Y32)-(S32*12+U32)+1,"")</f>
        <v/>
      </c>
      <c r="AC32" s="1011" t="s">
        <v>220</v>
      </c>
      <c r="AD32" s="990" t="str">
        <f>IFERROR(ROUNDDOWN(ROUND(L32*Q32,0),0)*AB32,"")</f>
        <v/>
      </c>
      <c r="AE32" s="1014" t="str">
        <f>IFERROR(ROUNDDOWN(ROUNDDOWN(ROUND(L32*VLOOKUP(K32,【参考】数式用２!$A$2:$AC$50,MATCH("処遇改善加算Ⅳ",【参考】数式用２!$C$4:$O$4,0)+2,0),0),0)*AB32*0.5,0), "")</f>
        <v/>
      </c>
      <c r="AF32" s="999"/>
      <c r="AG32" s="990" t="str">
        <f>IF(AND(AQ32&lt;&gt;"対象外", P32&lt;&gt;""),ROUNDDOWN(ROUND(L32*VLOOKUP(K32,【参考】数式用２!$A$2:$K$50,MATCH("ベア加算あり",【参考】数式用２!$C$4:$K$4,0)+2,0),0),0)*AB32,"")</f>
        <v/>
      </c>
      <c r="AH32" s="1008"/>
      <c r="AI32" s="999"/>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
      </c>
      <c r="AP32" s="983" t="str">
        <f>IF(AND(AE32&lt;&gt;0,AE32&lt;&gt;""),IF(AF32="○","入力済","未入力"),"")</f>
        <v/>
      </c>
      <c r="AQ32" s="743" t="str">
        <f>IFERROR((VLOOKUP(N32, 【参考】数式用２!$BE$5:$BE$13, 1,FALSE)), "対象外")</f>
        <v>対象外</v>
      </c>
      <c r="AR32" s="742" t="str">
        <f>IF(AG32&lt;&gt;"",IF(AH32="○","入力済","未入力"),"")</f>
        <v/>
      </c>
      <c r="AS32" s="742" t="str">
        <f>IF(AND(P32&lt;&gt;"", AI32=""), "未入力", "入力済")</f>
        <v>入力済</v>
      </c>
      <c r="AT32" s="742" t="str">
        <f>IF(AND(P32&lt;&gt;"", P32&lt;&gt;"処遇改善加算Ⅳ", AJ32=""), "未入力", "入力済")</f>
        <v>入力済</v>
      </c>
      <c r="AU32" s="742" t="str">
        <f>IFERROR(VLOOKUP(K32, 【参考】数式用２!$BB$5:$BC$50, 2, FALSE), "")</f>
        <v/>
      </c>
      <c r="AV32" s="742" t="str">
        <f>IF(AND(P32&lt;&gt;"処遇改善加算Ⅲ",P32&lt;&gt;"処遇改善加算Ⅳ", P32&lt;&gt;"", AU32&lt;&gt;"対象外"), 1,"")</f>
        <v/>
      </c>
      <c r="AW32" s="742" t="str">
        <f>IFERROR("_"&amp;VLOOKUP(K32, 【参考】数式用２!$AG$2:$AH$50, 2, FALSE), "")</f>
        <v/>
      </c>
      <c r="AX32" s="1023" t="str">
        <f>IF(AND(P32="処遇改善加算Ⅰ", AL32=""), "未入力","入力済")</f>
        <v>入力済</v>
      </c>
      <c r="AY32" s="1019" t="str">
        <f>G32</f>
        <v/>
      </c>
      <c r="AZ32"/>
      <c r="BA32"/>
      <c r="BB32"/>
      <c r="BC32"/>
      <c r="BD32"/>
      <c r="BE32"/>
      <c r="BF32"/>
      <c r="BG32"/>
    </row>
    <row r="33" spans="1:59" ht="14.4"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25"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25"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25"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25"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25"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25"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25"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25"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5" customHeight="1">
      <c r="A2" s="1235"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2" t="str">
        <f>IF(基本情報入力シート!V14="", "", 基本情報入力シート!V14)</f>
        <v>加算様式を指定権者に提出</v>
      </c>
      <c r="AZ2" s="742"/>
      <c r="BA2" s="742"/>
      <c r="BB2" s="742"/>
      <c r="BC2" s="742"/>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15" t="s">
        <v>12</v>
      </c>
      <c r="B4" s="1216"/>
      <c r="C4" s="1216"/>
      <c r="D4" s="1216"/>
      <c r="E4" s="1216"/>
      <c r="F4" s="1217"/>
      <c r="G4" s="1204" t="str">
        <f>IF(基本情報入力シート!L21="","",基本情報入力シート!L21)</f>
        <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5"/>
      <c r="B7" s="1196"/>
      <c r="C7" s="1196"/>
      <c r="D7" s="1196"/>
      <c r="E7" s="1196"/>
      <c r="F7" s="1197"/>
      <c r="G7" s="1208" t="str">
        <f>IF(基本情報入力シート!L24="","",基本情報入力シート!L24)</f>
        <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
      </c>
      <c r="L11" s="1222"/>
      <c r="M11" s="1222"/>
      <c r="N11" s="1222"/>
      <c r="O11" s="1222"/>
      <c r="P11" s="1222"/>
      <c r="Q11" s="1222"/>
      <c r="R11" s="1222"/>
      <c r="S11" s="1222"/>
      <c r="T11" s="1223"/>
      <c r="U11" s="1212" t="s">
        <v>27</v>
      </c>
      <c r="V11" s="1213"/>
      <c r="W11" s="1213"/>
      <c r="X11" s="1214"/>
      <c r="Y11" s="1221" t="str">
        <f>IF(基本情報入力シート!L32="","",基本情報入力シート!L32)</f>
        <v/>
      </c>
      <c r="Z11" s="1222"/>
      <c r="AA11" s="1222"/>
      <c r="AB11" s="1222"/>
      <c r="AC11" s="1222"/>
      <c r="AD11" s="1222"/>
      <c r="AE11" s="1222"/>
      <c r="AF11" s="1222"/>
      <c r="AG11" s="1222"/>
      <c r="AH11" s="1222"/>
      <c r="AI11" s="1222"/>
      <c r="AJ11" s="79"/>
      <c r="AT11" s="16"/>
      <c r="AU11" s="16"/>
    </row>
    <row r="12" spans="1:55" s="15" customFormat="1" ht="7.2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
      </c>
      <c r="AI13" s="1230"/>
      <c r="AK13" s="1242" t="s">
        <v>241</v>
      </c>
      <c r="AL13" s="1243"/>
      <c r="AM13" s="1243"/>
      <c r="AN13" s="1243"/>
      <c r="AO13" s="1243"/>
      <c r="AP13" s="1243"/>
      <c r="AQ13" s="1243"/>
      <c r="AR13" s="1243"/>
      <c r="AS13" s="1243"/>
      <c r="AT13" s="1243"/>
      <c r="AU13" s="1243"/>
      <c r="AV13" s="1244"/>
    </row>
    <row r="14" spans="1:55" ht="27.65"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20" customHeight="1">
      <c r="A15" s="112"/>
      <c r="B15" s="1185" t="s">
        <v>2327</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20"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20" customHeight="1" thickBot="1">
      <c r="A17" s="111"/>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5"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20" customHeight="1">
      <c r="A19" s="112"/>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20" customHeight="1" thickBot="1">
      <c r="A20" s="111"/>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187"/>
      <c r="AJ20" s="52"/>
      <c r="AR20" s="17"/>
    </row>
    <row r="21" spans="1:48" ht="29.4" customHeight="1" thickBot="1">
      <c r="A21" s="1240" t="s">
        <v>246</v>
      </c>
      <c r="B21" s="1241"/>
      <c r="C21" s="1241"/>
      <c r="D21" s="1241"/>
      <c r="E21" s="1241"/>
      <c r="F21" s="1241"/>
      <c r="G21" s="1241"/>
      <c r="H21" s="1241"/>
      <c r="I21" s="1241"/>
      <c r="J21" s="1241"/>
      <c r="K21" s="1241"/>
      <c r="L21" s="1241"/>
      <c r="M21" s="1245"/>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8.25" customHeight="1">
      <c r="A22" s="808" t="s">
        <v>2328</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75" customHeight="1">
      <c r="A27" s="112"/>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25" customHeight="1">
      <c r="A28" s="110"/>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20" customHeight="1">
      <c r="A32" s="110"/>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5" customHeight="1" thickBot="1">
      <c r="A33" s="113"/>
      <c r="B33" s="1180" t="s">
        <v>2326</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2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6"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
      </c>
      <c r="AI35" s="1230"/>
      <c r="AJ35" s="23"/>
      <c r="AK35" s="760" t="s">
        <v>256</v>
      </c>
      <c r="AL35" s="761"/>
      <c r="AM35" s="761"/>
      <c r="AN35" s="761"/>
      <c r="AO35" s="761"/>
      <c r="AP35" s="761"/>
      <c r="AQ35" s="761"/>
      <c r="AR35" s="761"/>
      <c r="AS35" s="761"/>
      <c r="AT35" s="761"/>
      <c r="AU35" s="761"/>
      <c r="AV35" s="762"/>
      <c r="AW35" s="70"/>
    </row>
    <row r="36" spans="1:52" ht="10.2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5" customHeight="1" thickBot="1">
      <c r="A37" s="22"/>
      <c r="B37" s="114"/>
      <c r="C37" s="1167" t="s">
        <v>2325</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5"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25" customHeight="1" thickBot="1">
      <c r="A40" s="22"/>
      <c r="B40" s="115"/>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6"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5"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93">
        <v>7</v>
      </c>
      <c r="E43" s="1233"/>
      <c r="F43" s="32" t="s">
        <v>142</v>
      </c>
      <c r="G43" s="1231"/>
      <c r="H43" s="1232"/>
      <c r="I43" s="32" t="s">
        <v>143</v>
      </c>
      <c r="J43" s="1231"/>
      <c r="K43" s="1232"/>
      <c r="L43" s="32" t="s">
        <v>144</v>
      </c>
      <c r="M43" s="27"/>
      <c r="N43" s="893" t="s">
        <v>42</v>
      </c>
      <c r="O43" s="893"/>
      <c r="P43" s="893"/>
      <c r="Q43" s="1172" t="str">
        <f>IF(G5="","",G5)</f>
        <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
      </c>
      <c r="T44" s="1162"/>
      <c r="U44" s="1162"/>
      <c r="V44" s="1162"/>
      <c r="W44" s="1162"/>
      <c r="X44" s="800"/>
      <c r="Y44" s="800"/>
      <c r="Z44" s="1162" t="str">
        <f>IF(基本情報入力シート!L27="", "", 基本情報入力シート!L27)</f>
        <v/>
      </c>
      <c r="AA44" s="1162"/>
      <c r="AB44" s="1162"/>
      <c r="AC44" s="1162"/>
      <c r="AD44" s="1162"/>
      <c r="AE44" s="1162"/>
      <c r="AF44" s="1162"/>
      <c r="AG44" s="1162"/>
      <c r="AH44" s="1162"/>
      <c r="AI44" s="30"/>
      <c r="AJ44" s="23"/>
    </row>
    <row r="45" spans="1:52" s="19" customFormat="1" ht="10.2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25"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個票） '!T8</f>
        <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個票） '!T9</f>
        <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個票） '!T10</f>
        <v/>
      </c>
      <c r="AF59" s="1177"/>
      <c r="AG59" s="1177"/>
      <c r="AH59" s="1177"/>
      <c r="AI59" s="1177"/>
      <c r="AJ59" s="117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5"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5"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2" customHeight="1">
      <c r="A64" s="1174" t="str">
        <f>AE1</f>
        <v/>
      </c>
      <c r="B64" s="1174"/>
      <c r="C64" s="1190">
        <f>IFERROR(SUMIF('別紙様式2-4（補助金 個票） '!$D$11:$D$110, '別紙様式2-3（補助金　総括表）'!A64, '別紙様式2-4（補助金 個票） '!$M$11:$M$110), "未入力あり")</f>
        <v>0</v>
      </c>
      <c r="D64" s="1190"/>
      <c r="E64" s="1190"/>
      <c r="F64" s="1190"/>
      <c r="G64" s="1190"/>
      <c r="H64" s="1191" t="str">
        <f>IF(C64&gt;0, IFERROR((VLOOKUP(A64&amp;"○"&amp;"○", '別紙様式2-4（補助金 個票） '!AI:AJ, 2, FALSE)), "振込先未選択"), "")</f>
        <v/>
      </c>
      <c r="I64" s="1191"/>
      <c r="J64" s="1191"/>
      <c r="K64" s="1191"/>
      <c r="L64" s="1191"/>
      <c r="M64" s="1191"/>
      <c r="N64" s="1191"/>
      <c r="O64" s="1191"/>
      <c r="P64" s="1191"/>
      <c r="Q64" s="1191"/>
      <c r="R64" s="1191"/>
      <c r="S64" s="1191"/>
      <c r="T64" s="1157" t="str">
        <f>IFERROR(IF(H64="", "", VLOOKUP(H64, '別紙様式2-4（補助金 個票） '!$F$11:$S$110, 14, FALSE)), "未記入")</f>
        <v/>
      </c>
      <c r="U64" s="1158"/>
      <c r="V64" s="1158"/>
      <c r="W64" s="1158"/>
      <c r="X64" s="1158"/>
      <c r="Y64" s="1158"/>
      <c r="Z64" s="1158"/>
      <c r="AA64" s="1158"/>
      <c r="AB64" s="1158"/>
      <c r="AC64" s="1158"/>
      <c r="AD64" s="1158"/>
      <c r="AE64" s="1158"/>
      <c r="AF64" s="1158"/>
      <c r="AG64" s="1158"/>
      <c r="AH64" s="1158"/>
      <c r="AI64" s="1158"/>
      <c r="AJ64" s="1159"/>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5" customHeight="1"/>
    <row r="67" spans="1:36" ht="24.65" customHeight="1"/>
    <row r="68" spans="1:36" ht="61.25" customHeight="1"/>
    <row r="69" spans="1:36" s="41" customFormat="1" ht="29.4" customHeight="1"/>
    <row r="70" spans="1:36" ht="14" customHeight="1"/>
    <row r="71" spans="1:36" ht="14" customHeight="1"/>
    <row r="72" spans="1:36" ht="14"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4"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4"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4"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4"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4"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4"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4"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4"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4"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4"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4"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4"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4"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4"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4"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4"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4"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4"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4"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4"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4"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4"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4"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4"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4"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4"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4"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4"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4"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4"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4"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4"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4"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4"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4"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4"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4"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4"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4"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4"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4"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4"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4"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4"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heetViews>
  <sheetFormatPr defaultColWidth="2.453125" defaultRowHeight="13"/>
  <cols>
    <col min="1" max="1" width="5.453125" customWidth="1"/>
    <col min="2" max="2" width="21.6328125" customWidth="1"/>
    <col min="3" max="3" width="16.453125" style="41"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hidden="1" customWidth="1"/>
    <col min="12" max="12" width="7.08984375" customWidth="1"/>
    <col min="13" max="13" width="16.90625" style="41" customWidth="1"/>
    <col min="14" max="14" width="6" style="339" customWidth="1"/>
    <col min="15" max="15" width="6.36328125" style="14" customWidth="1"/>
    <col min="16" max="16" width="5.6328125" style="14" customWidth="1"/>
    <col min="17" max="17" width="5.90625" style="14" customWidth="1"/>
    <col min="18" max="18" width="15.08984375" style="14" customWidth="1"/>
    <col min="19" max="19" width="14.453125" style="14" customWidth="1"/>
    <col min="20" max="20" width="10.90625" customWidth="1"/>
    <col min="21" max="30" width="7" customWidth="1"/>
    <col min="31" max="31" width="32.6328125" customWidth="1"/>
    <col min="32" max="32" width="27.453125" customWidth="1"/>
    <col min="33" max="33" width="18.453125" hidden="1" customWidth="1"/>
    <col min="34" max="34" width="17.453125" style="229" hidden="1" customWidth="1"/>
    <col min="35" max="35" width="22.36328125" hidden="1" customWidth="1"/>
    <col min="36" max="36" width="25.453125" style="41" hidden="1" customWidth="1"/>
    <col min="37" max="37" width="2.453125" hidden="1" customWidth="1"/>
    <col min="38" max="38" width="7.45312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加算様式を指定権者に提出</v>
      </c>
      <c r="AI2" s="742"/>
      <c r="AJ2" s="742"/>
      <c r="AK2" s="742"/>
      <c r="AL2" s="742"/>
    </row>
    <row r="3" spans="1:38" ht="31.25" customHeight="1" thickBot="1">
      <c r="A3" s="1273" t="s">
        <v>42</v>
      </c>
      <c r="B3" s="1274"/>
      <c r="C3" s="1275" t="str">
        <f>IF(基本情報入力シート!L22="", "", 基本情報入力シート!L22)</f>
        <v/>
      </c>
      <c r="D3" s="1276"/>
      <c r="E3" s="1276"/>
      <c r="F3" s="1277"/>
      <c r="G3" s="224"/>
      <c r="H3" s="1319" t="s">
        <v>2306</v>
      </c>
      <c r="I3" s="1319"/>
      <c r="J3" s="1319"/>
      <c r="K3" s="1319"/>
      <c r="L3" s="1319"/>
      <c r="M3" s="1319"/>
      <c r="N3" s="1319"/>
      <c r="O3" s="1319"/>
      <c r="P3" s="1319"/>
      <c r="Q3" s="1319"/>
      <c r="R3" s="1319"/>
      <c r="S3" s="1319"/>
      <c r="T3" s="225"/>
      <c r="AH3" s="742"/>
      <c r="AI3" s="742"/>
      <c r="AJ3" s="742"/>
      <c r="AK3" s="742"/>
      <c r="AL3" s="742"/>
    </row>
    <row r="4" spans="1:38" ht="54.65"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25" customHeight="1" thickBot="1">
      <c r="A5" s="1278" t="s">
        <v>277</v>
      </c>
      <c r="B5" s="1278"/>
      <c r="C5" s="1278"/>
      <c r="D5" s="1278"/>
      <c r="E5" s="1279"/>
      <c r="F5" s="524">
        <f>IFERROR(SUM(M:M),"")</f>
        <v>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f>IF(C3="", 0, IF(P1="", "提出先未選択", SUMIF(D:D, P1, M:M)))</f>
        <v>0</v>
      </c>
      <c r="G6" s="228"/>
      <c r="H6" s="1319"/>
      <c r="I6" s="1319"/>
      <c r="J6" s="1319"/>
      <c r="K6" s="1319"/>
      <c r="L6" s="1319"/>
      <c r="M6" s="1319"/>
      <c r="N6" s="1319"/>
      <c r="O6" s="1319"/>
      <c r="P6" s="1319"/>
      <c r="Q6" s="1319"/>
      <c r="R6" s="1319"/>
      <c r="S6" s="1319"/>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
      </c>
      <c r="U8" s="816" t="s">
        <v>2162</v>
      </c>
      <c r="V8" s="817"/>
      <c r="W8" s="817"/>
      <c r="X8" s="817"/>
      <c r="Y8" s="817"/>
      <c r="Z8" s="817"/>
      <c r="AA8" s="817"/>
      <c r="AB8" s="817"/>
      <c r="AC8" s="817"/>
      <c r="AD8" s="817"/>
      <c r="AE8" s="818"/>
      <c r="AF8" s="109"/>
      <c r="AG8" s="109"/>
      <c r="AH8" s="232"/>
    </row>
    <row r="9" spans="1:38" ht="83"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25" t="str">
        <f t="shared" si="2"/>
        <v/>
      </c>
      <c r="V13" s="1125"/>
      <c r="W13" s="1125"/>
      <c r="X13" s="1125"/>
      <c r="Y13" s="1125"/>
      <c r="Z13" s="1125"/>
      <c r="AA13" s="1125"/>
      <c r="AB13" s="1125"/>
      <c r="AC13" s="1125"/>
      <c r="AD13" s="1125"/>
      <c r="AE13" s="112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25" t="str">
        <f t="shared" si="2"/>
        <v/>
      </c>
      <c r="V14" s="1125"/>
      <c r="W14" s="1125"/>
      <c r="X14" s="1125"/>
      <c r="Y14" s="1125"/>
      <c r="Z14" s="1125"/>
      <c r="AA14" s="1125"/>
      <c r="AB14" s="1125"/>
      <c r="AC14" s="1125"/>
      <c r="AD14" s="1125"/>
      <c r="AE14" s="112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25" t="str">
        <f t="shared" si="2"/>
        <v/>
      </c>
      <c r="V15" s="1125"/>
      <c r="W15" s="1125"/>
      <c r="X15" s="1125"/>
      <c r="Y15" s="1125"/>
      <c r="Z15" s="1125"/>
      <c r="AA15" s="1125"/>
      <c r="AB15" s="1125"/>
      <c r="AC15" s="1125"/>
      <c r="AD15" s="1125"/>
      <c r="AE15" s="112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25" t="str">
        <f t="shared" si="2"/>
        <v/>
      </c>
      <c r="V16" s="1125"/>
      <c r="W16" s="1125"/>
      <c r="X16" s="1125"/>
      <c r="Y16" s="1125"/>
      <c r="Z16" s="1125"/>
      <c r="AA16" s="1125"/>
      <c r="AB16" s="1125"/>
      <c r="AC16" s="1125"/>
      <c r="AD16" s="1125"/>
      <c r="AE16" s="112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90625" defaultRowHeight="13"/>
  <cols>
    <col min="1" max="1" width="7.453125" style="491" customWidth="1"/>
    <col min="2" max="2" width="19.90625" style="491" customWidth="1"/>
    <col min="3" max="3" width="31.08984375" style="491" customWidth="1"/>
    <col min="4" max="4" width="47.453125" style="491" customWidth="1"/>
    <col min="5" max="5" width="42.453125" style="491" customWidth="1"/>
    <col min="6" max="6" width="42.90625" style="491" customWidth="1"/>
    <col min="7" max="7" width="16.453125" style="491" customWidth="1"/>
    <col min="8" max="8" width="44.6328125" style="491" customWidth="1"/>
    <col min="9" max="9" width="40.453125" style="491" customWidth="1"/>
    <col min="10" max="229" width="9.90625" style="481"/>
    <col min="230" max="230" width="8.453125" style="481" customWidth="1"/>
    <col min="231" max="231" width="14" style="481" customWidth="1"/>
    <col min="232" max="232" width="17.90625" style="481" customWidth="1"/>
    <col min="233" max="233" width="45" style="481" bestFit="1" customWidth="1"/>
    <col min="234" max="234" width="61.6328125" style="481" customWidth="1"/>
    <col min="235" max="235" width="20.453125" style="481" customWidth="1"/>
    <col min="236" max="236" width="22.90625" style="481" customWidth="1"/>
    <col min="237" max="237" width="25.08984375" style="481" customWidth="1"/>
    <col min="238" max="485" width="9.90625" style="481"/>
    <col min="486" max="486" width="8.453125" style="481" customWidth="1"/>
    <col min="487" max="487" width="14" style="481" customWidth="1"/>
    <col min="488" max="488" width="17.90625" style="481" customWidth="1"/>
    <col min="489" max="489" width="45" style="481" bestFit="1" customWidth="1"/>
    <col min="490" max="490" width="61.6328125" style="481" customWidth="1"/>
    <col min="491" max="491" width="20.453125" style="481" customWidth="1"/>
    <col min="492" max="492" width="22.90625" style="481" customWidth="1"/>
    <col min="493" max="493" width="25.08984375" style="481" customWidth="1"/>
    <col min="494" max="741" width="9.90625" style="481"/>
    <col min="742" max="742" width="8.453125" style="481" customWidth="1"/>
    <col min="743" max="743" width="14" style="481" customWidth="1"/>
    <col min="744" max="744" width="17.90625" style="481" customWidth="1"/>
    <col min="745" max="745" width="45" style="481" bestFit="1" customWidth="1"/>
    <col min="746" max="746" width="61.6328125" style="481" customWidth="1"/>
    <col min="747" max="747" width="20.453125" style="481" customWidth="1"/>
    <col min="748" max="748" width="22.90625" style="481" customWidth="1"/>
    <col min="749" max="749" width="25.08984375" style="481" customWidth="1"/>
    <col min="750" max="997" width="9.90625" style="481"/>
    <col min="998" max="998" width="8.453125" style="481" customWidth="1"/>
    <col min="999" max="999" width="14" style="481" customWidth="1"/>
    <col min="1000" max="1000" width="17.90625" style="481" customWidth="1"/>
    <col min="1001" max="1001" width="45" style="481" bestFit="1" customWidth="1"/>
    <col min="1002" max="1002" width="61.6328125" style="481" customWidth="1"/>
    <col min="1003" max="1003" width="20.453125" style="481" customWidth="1"/>
    <col min="1004" max="1004" width="22.90625" style="481" customWidth="1"/>
    <col min="1005" max="1005" width="25.08984375" style="481" customWidth="1"/>
    <col min="1006" max="1253" width="9.90625" style="481"/>
    <col min="1254" max="1254" width="8.453125" style="481" customWidth="1"/>
    <col min="1255" max="1255" width="14" style="481" customWidth="1"/>
    <col min="1256" max="1256" width="17.90625" style="481" customWidth="1"/>
    <col min="1257" max="1257" width="45" style="481" bestFit="1" customWidth="1"/>
    <col min="1258" max="1258" width="61.6328125" style="481" customWidth="1"/>
    <col min="1259" max="1259" width="20.453125" style="481" customWidth="1"/>
    <col min="1260" max="1260" width="22.90625" style="481" customWidth="1"/>
    <col min="1261" max="1261" width="25.08984375" style="481" customWidth="1"/>
    <col min="1262" max="1509" width="9.90625" style="481"/>
    <col min="1510" max="1510" width="8.453125" style="481" customWidth="1"/>
    <col min="1511" max="1511" width="14" style="481" customWidth="1"/>
    <col min="1512" max="1512" width="17.90625" style="481" customWidth="1"/>
    <col min="1513" max="1513" width="45" style="481" bestFit="1" customWidth="1"/>
    <col min="1514" max="1514" width="61.6328125" style="481" customWidth="1"/>
    <col min="1515" max="1515" width="20.453125" style="481" customWidth="1"/>
    <col min="1516" max="1516" width="22.90625" style="481" customWidth="1"/>
    <col min="1517" max="1517" width="25.08984375" style="481" customWidth="1"/>
    <col min="1518" max="1765" width="9.90625" style="481"/>
    <col min="1766" max="1766" width="8.453125" style="481" customWidth="1"/>
    <col min="1767" max="1767" width="14" style="481" customWidth="1"/>
    <col min="1768" max="1768" width="17.90625" style="481" customWidth="1"/>
    <col min="1769" max="1769" width="45" style="481" bestFit="1" customWidth="1"/>
    <col min="1770" max="1770" width="61.6328125" style="481" customWidth="1"/>
    <col min="1771" max="1771" width="20.453125" style="481" customWidth="1"/>
    <col min="1772" max="1772" width="22.90625" style="481" customWidth="1"/>
    <col min="1773" max="1773" width="25.08984375" style="481" customWidth="1"/>
    <col min="1774" max="2021" width="9.90625" style="481"/>
    <col min="2022" max="2022" width="8.453125" style="481" customWidth="1"/>
    <col min="2023" max="2023" width="14" style="481" customWidth="1"/>
    <col min="2024" max="2024" width="17.90625" style="481" customWidth="1"/>
    <col min="2025" max="2025" width="45" style="481" bestFit="1" customWidth="1"/>
    <col min="2026" max="2026" width="61.6328125" style="481" customWidth="1"/>
    <col min="2027" max="2027" width="20.453125" style="481" customWidth="1"/>
    <col min="2028" max="2028" width="22.90625" style="481" customWidth="1"/>
    <col min="2029" max="2029" width="25.08984375" style="481" customWidth="1"/>
    <col min="2030" max="2277" width="9.90625" style="481"/>
    <col min="2278" max="2278" width="8.453125" style="481" customWidth="1"/>
    <col min="2279" max="2279" width="14" style="481" customWidth="1"/>
    <col min="2280" max="2280" width="17.90625" style="481" customWidth="1"/>
    <col min="2281" max="2281" width="45" style="481" bestFit="1" customWidth="1"/>
    <col min="2282" max="2282" width="61.6328125" style="481" customWidth="1"/>
    <col min="2283" max="2283" width="20.453125" style="481" customWidth="1"/>
    <col min="2284" max="2284" width="22.90625" style="481" customWidth="1"/>
    <col min="2285" max="2285" width="25.08984375" style="481" customWidth="1"/>
    <col min="2286" max="2533" width="9.90625" style="481"/>
    <col min="2534" max="2534" width="8.453125" style="481" customWidth="1"/>
    <col min="2535" max="2535" width="14" style="481" customWidth="1"/>
    <col min="2536" max="2536" width="17.90625" style="481" customWidth="1"/>
    <col min="2537" max="2537" width="45" style="481" bestFit="1" customWidth="1"/>
    <col min="2538" max="2538" width="61.6328125" style="481" customWidth="1"/>
    <col min="2539" max="2539" width="20.453125" style="481" customWidth="1"/>
    <col min="2540" max="2540" width="22.90625" style="481" customWidth="1"/>
    <col min="2541" max="2541" width="25.08984375" style="481" customWidth="1"/>
    <col min="2542" max="2789" width="9.90625" style="481"/>
    <col min="2790" max="2790" width="8.453125" style="481" customWidth="1"/>
    <col min="2791" max="2791" width="14" style="481" customWidth="1"/>
    <col min="2792" max="2792" width="17.90625" style="481" customWidth="1"/>
    <col min="2793" max="2793" width="45" style="481" bestFit="1" customWidth="1"/>
    <col min="2794" max="2794" width="61.6328125" style="481" customWidth="1"/>
    <col min="2795" max="2795" width="20.453125" style="481" customWidth="1"/>
    <col min="2796" max="2796" width="22.90625" style="481" customWidth="1"/>
    <col min="2797" max="2797" width="25.08984375" style="481" customWidth="1"/>
    <col min="2798" max="3045" width="9.90625" style="481"/>
    <col min="3046" max="3046" width="8.453125" style="481" customWidth="1"/>
    <col min="3047" max="3047" width="14" style="481" customWidth="1"/>
    <col min="3048" max="3048" width="17.90625" style="481" customWidth="1"/>
    <col min="3049" max="3049" width="45" style="481" bestFit="1" customWidth="1"/>
    <col min="3050" max="3050" width="61.6328125" style="481" customWidth="1"/>
    <col min="3051" max="3051" width="20.453125" style="481" customWidth="1"/>
    <col min="3052" max="3052" width="22.90625" style="481" customWidth="1"/>
    <col min="3053" max="3053" width="25.08984375" style="481" customWidth="1"/>
    <col min="3054" max="3301" width="9.90625" style="481"/>
    <col min="3302" max="3302" width="8.453125" style="481" customWidth="1"/>
    <col min="3303" max="3303" width="14" style="481" customWidth="1"/>
    <col min="3304" max="3304" width="17.90625" style="481" customWidth="1"/>
    <col min="3305" max="3305" width="45" style="481" bestFit="1" customWidth="1"/>
    <col min="3306" max="3306" width="61.6328125" style="481" customWidth="1"/>
    <col min="3307" max="3307" width="20.453125" style="481" customWidth="1"/>
    <col min="3308" max="3308" width="22.90625" style="481" customWidth="1"/>
    <col min="3309" max="3309" width="25.08984375" style="481" customWidth="1"/>
    <col min="3310" max="3557" width="9.90625" style="481"/>
    <col min="3558" max="3558" width="8.453125" style="481" customWidth="1"/>
    <col min="3559" max="3559" width="14" style="481" customWidth="1"/>
    <col min="3560" max="3560" width="17.90625" style="481" customWidth="1"/>
    <col min="3561" max="3561" width="45" style="481" bestFit="1" customWidth="1"/>
    <col min="3562" max="3562" width="61.6328125" style="481" customWidth="1"/>
    <col min="3563" max="3563" width="20.453125" style="481" customWidth="1"/>
    <col min="3564" max="3564" width="22.90625" style="481" customWidth="1"/>
    <col min="3565" max="3565" width="25.08984375" style="481" customWidth="1"/>
    <col min="3566" max="3813" width="9.90625" style="481"/>
    <col min="3814" max="3814" width="8.453125" style="481" customWidth="1"/>
    <col min="3815" max="3815" width="14" style="481" customWidth="1"/>
    <col min="3816" max="3816" width="17.90625" style="481" customWidth="1"/>
    <col min="3817" max="3817" width="45" style="481" bestFit="1" customWidth="1"/>
    <col min="3818" max="3818" width="61.6328125" style="481" customWidth="1"/>
    <col min="3819" max="3819" width="20.453125" style="481" customWidth="1"/>
    <col min="3820" max="3820" width="22.90625" style="481" customWidth="1"/>
    <col min="3821" max="3821" width="25.08984375" style="481" customWidth="1"/>
    <col min="3822" max="4069" width="9.90625" style="481"/>
    <col min="4070" max="4070" width="8.453125" style="481" customWidth="1"/>
    <col min="4071" max="4071" width="14" style="481" customWidth="1"/>
    <col min="4072" max="4072" width="17.90625" style="481" customWidth="1"/>
    <col min="4073" max="4073" width="45" style="481" bestFit="1" customWidth="1"/>
    <col min="4074" max="4074" width="61.6328125" style="481" customWidth="1"/>
    <col min="4075" max="4075" width="20.453125" style="481" customWidth="1"/>
    <col min="4076" max="4076" width="22.90625" style="481" customWidth="1"/>
    <col min="4077" max="4077" width="25.08984375" style="481" customWidth="1"/>
    <col min="4078" max="4325" width="9.90625" style="481"/>
    <col min="4326" max="4326" width="8.453125" style="481" customWidth="1"/>
    <col min="4327" max="4327" width="14" style="481" customWidth="1"/>
    <col min="4328" max="4328" width="17.90625" style="481" customWidth="1"/>
    <col min="4329" max="4329" width="45" style="481" bestFit="1" customWidth="1"/>
    <col min="4330" max="4330" width="61.6328125" style="481" customWidth="1"/>
    <col min="4331" max="4331" width="20.453125" style="481" customWidth="1"/>
    <col min="4332" max="4332" width="22.90625" style="481" customWidth="1"/>
    <col min="4333" max="4333" width="25.08984375" style="481" customWidth="1"/>
    <col min="4334" max="4581" width="9.90625" style="481"/>
    <col min="4582" max="4582" width="8.453125" style="481" customWidth="1"/>
    <col min="4583" max="4583" width="14" style="481" customWidth="1"/>
    <col min="4584" max="4584" width="17.90625" style="481" customWidth="1"/>
    <col min="4585" max="4585" width="45" style="481" bestFit="1" customWidth="1"/>
    <col min="4586" max="4586" width="61.6328125" style="481" customWidth="1"/>
    <col min="4587" max="4587" width="20.453125" style="481" customWidth="1"/>
    <col min="4588" max="4588" width="22.90625" style="481" customWidth="1"/>
    <col min="4589" max="4589" width="25.08984375" style="481" customWidth="1"/>
    <col min="4590" max="4837" width="9.90625" style="481"/>
    <col min="4838" max="4838" width="8.453125" style="481" customWidth="1"/>
    <col min="4839" max="4839" width="14" style="481" customWidth="1"/>
    <col min="4840" max="4840" width="17.90625" style="481" customWidth="1"/>
    <col min="4841" max="4841" width="45" style="481" bestFit="1" customWidth="1"/>
    <col min="4842" max="4842" width="61.6328125" style="481" customWidth="1"/>
    <col min="4843" max="4843" width="20.453125" style="481" customWidth="1"/>
    <col min="4844" max="4844" width="22.90625" style="481" customWidth="1"/>
    <col min="4845" max="4845" width="25.08984375" style="481" customWidth="1"/>
    <col min="4846" max="5093" width="9.90625" style="481"/>
    <col min="5094" max="5094" width="8.453125" style="481" customWidth="1"/>
    <col min="5095" max="5095" width="14" style="481" customWidth="1"/>
    <col min="5096" max="5096" width="17.90625" style="481" customWidth="1"/>
    <col min="5097" max="5097" width="45" style="481" bestFit="1" customWidth="1"/>
    <col min="5098" max="5098" width="61.6328125" style="481" customWidth="1"/>
    <col min="5099" max="5099" width="20.453125" style="481" customWidth="1"/>
    <col min="5100" max="5100" width="22.90625" style="481" customWidth="1"/>
    <col min="5101" max="5101" width="25.08984375" style="481" customWidth="1"/>
    <col min="5102" max="5349" width="9.90625" style="481"/>
    <col min="5350" max="5350" width="8.453125" style="481" customWidth="1"/>
    <col min="5351" max="5351" width="14" style="481" customWidth="1"/>
    <col min="5352" max="5352" width="17.90625" style="481" customWidth="1"/>
    <col min="5353" max="5353" width="45" style="481" bestFit="1" customWidth="1"/>
    <col min="5354" max="5354" width="61.6328125" style="481" customWidth="1"/>
    <col min="5355" max="5355" width="20.453125" style="481" customWidth="1"/>
    <col min="5356" max="5356" width="22.90625" style="481" customWidth="1"/>
    <col min="5357" max="5357" width="25.08984375" style="481" customWidth="1"/>
    <col min="5358" max="5605" width="9.90625" style="481"/>
    <col min="5606" max="5606" width="8.453125" style="481" customWidth="1"/>
    <col min="5607" max="5607" width="14" style="481" customWidth="1"/>
    <col min="5608" max="5608" width="17.90625" style="481" customWidth="1"/>
    <col min="5609" max="5609" width="45" style="481" bestFit="1" customWidth="1"/>
    <col min="5610" max="5610" width="61.6328125" style="481" customWidth="1"/>
    <col min="5611" max="5611" width="20.453125" style="481" customWidth="1"/>
    <col min="5612" max="5612" width="22.90625" style="481" customWidth="1"/>
    <col min="5613" max="5613" width="25.08984375" style="481" customWidth="1"/>
    <col min="5614" max="5861" width="9.90625" style="481"/>
    <col min="5862" max="5862" width="8.453125" style="481" customWidth="1"/>
    <col min="5863" max="5863" width="14" style="481" customWidth="1"/>
    <col min="5864" max="5864" width="17.90625" style="481" customWidth="1"/>
    <col min="5865" max="5865" width="45" style="481" bestFit="1" customWidth="1"/>
    <col min="5866" max="5866" width="61.6328125" style="481" customWidth="1"/>
    <col min="5867" max="5867" width="20.453125" style="481" customWidth="1"/>
    <col min="5868" max="5868" width="22.90625" style="481" customWidth="1"/>
    <col min="5869" max="5869" width="25.08984375" style="481" customWidth="1"/>
    <col min="5870" max="6117" width="9.90625" style="481"/>
    <col min="6118" max="6118" width="8.453125" style="481" customWidth="1"/>
    <col min="6119" max="6119" width="14" style="481" customWidth="1"/>
    <col min="6120" max="6120" width="17.90625" style="481" customWidth="1"/>
    <col min="6121" max="6121" width="45" style="481" bestFit="1" customWidth="1"/>
    <col min="6122" max="6122" width="61.6328125" style="481" customWidth="1"/>
    <col min="6123" max="6123" width="20.453125" style="481" customWidth="1"/>
    <col min="6124" max="6124" width="22.90625" style="481" customWidth="1"/>
    <col min="6125" max="6125" width="25.08984375" style="481" customWidth="1"/>
    <col min="6126" max="6373" width="9.90625" style="481"/>
    <col min="6374" max="6374" width="8.453125" style="481" customWidth="1"/>
    <col min="6375" max="6375" width="14" style="481" customWidth="1"/>
    <col min="6376" max="6376" width="17.90625" style="481" customWidth="1"/>
    <col min="6377" max="6377" width="45" style="481" bestFit="1" customWidth="1"/>
    <col min="6378" max="6378" width="61.6328125" style="481" customWidth="1"/>
    <col min="6379" max="6379" width="20.453125" style="481" customWidth="1"/>
    <col min="6380" max="6380" width="22.90625" style="481" customWidth="1"/>
    <col min="6381" max="6381" width="25.08984375" style="481" customWidth="1"/>
    <col min="6382" max="6629" width="9.90625" style="481"/>
    <col min="6630" max="6630" width="8.453125" style="481" customWidth="1"/>
    <col min="6631" max="6631" width="14" style="481" customWidth="1"/>
    <col min="6632" max="6632" width="17.90625" style="481" customWidth="1"/>
    <col min="6633" max="6633" width="45" style="481" bestFit="1" customWidth="1"/>
    <col min="6634" max="6634" width="61.6328125" style="481" customWidth="1"/>
    <col min="6635" max="6635" width="20.453125" style="481" customWidth="1"/>
    <col min="6636" max="6636" width="22.90625" style="481" customWidth="1"/>
    <col min="6637" max="6637" width="25.08984375" style="481" customWidth="1"/>
    <col min="6638" max="6885" width="9.90625" style="481"/>
    <col min="6886" max="6886" width="8.453125" style="481" customWidth="1"/>
    <col min="6887" max="6887" width="14" style="481" customWidth="1"/>
    <col min="6888" max="6888" width="17.90625" style="481" customWidth="1"/>
    <col min="6889" max="6889" width="45" style="481" bestFit="1" customWidth="1"/>
    <col min="6890" max="6890" width="61.6328125" style="481" customWidth="1"/>
    <col min="6891" max="6891" width="20.453125" style="481" customWidth="1"/>
    <col min="6892" max="6892" width="22.90625" style="481" customWidth="1"/>
    <col min="6893" max="6893" width="25.08984375" style="481" customWidth="1"/>
    <col min="6894" max="7141" width="9.90625" style="481"/>
    <col min="7142" max="7142" width="8.453125" style="481" customWidth="1"/>
    <col min="7143" max="7143" width="14" style="481" customWidth="1"/>
    <col min="7144" max="7144" width="17.90625" style="481" customWidth="1"/>
    <col min="7145" max="7145" width="45" style="481" bestFit="1" customWidth="1"/>
    <col min="7146" max="7146" width="61.6328125" style="481" customWidth="1"/>
    <col min="7147" max="7147" width="20.453125" style="481" customWidth="1"/>
    <col min="7148" max="7148" width="22.90625" style="481" customWidth="1"/>
    <col min="7149" max="7149" width="25.08984375" style="481" customWidth="1"/>
    <col min="7150" max="7397" width="9.90625" style="481"/>
    <col min="7398" max="7398" width="8.453125" style="481" customWidth="1"/>
    <col min="7399" max="7399" width="14" style="481" customWidth="1"/>
    <col min="7400" max="7400" width="17.90625" style="481" customWidth="1"/>
    <col min="7401" max="7401" width="45" style="481" bestFit="1" customWidth="1"/>
    <col min="7402" max="7402" width="61.6328125" style="481" customWidth="1"/>
    <col min="7403" max="7403" width="20.453125" style="481" customWidth="1"/>
    <col min="7404" max="7404" width="22.90625" style="481" customWidth="1"/>
    <col min="7405" max="7405" width="25.08984375" style="481" customWidth="1"/>
    <col min="7406" max="7653" width="9.90625" style="481"/>
    <col min="7654" max="7654" width="8.453125" style="481" customWidth="1"/>
    <col min="7655" max="7655" width="14" style="481" customWidth="1"/>
    <col min="7656" max="7656" width="17.90625" style="481" customWidth="1"/>
    <col min="7657" max="7657" width="45" style="481" bestFit="1" customWidth="1"/>
    <col min="7658" max="7658" width="61.6328125" style="481" customWidth="1"/>
    <col min="7659" max="7659" width="20.453125" style="481" customWidth="1"/>
    <col min="7660" max="7660" width="22.90625" style="481" customWidth="1"/>
    <col min="7661" max="7661" width="25.08984375" style="481" customWidth="1"/>
    <col min="7662" max="7909" width="9.90625" style="481"/>
    <col min="7910" max="7910" width="8.453125" style="481" customWidth="1"/>
    <col min="7911" max="7911" width="14" style="481" customWidth="1"/>
    <col min="7912" max="7912" width="17.90625" style="481" customWidth="1"/>
    <col min="7913" max="7913" width="45" style="481" bestFit="1" customWidth="1"/>
    <col min="7914" max="7914" width="61.6328125" style="481" customWidth="1"/>
    <col min="7915" max="7915" width="20.453125" style="481" customWidth="1"/>
    <col min="7916" max="7916" width="22.90625" style="481" customWidth="1"/>
    <col min="7917" max="7917" width="25.08984375" style="481" customWidth="1"/>
    <col min="7918" max="8165" width="9.90625" style="481"/>
    <col min="8166" max="8166" width="8.453125" style="481" customWidth="1"/>
    <col min="8167" max="8167" width="14" style="481" customWidth="1"/>
    <col min="8168" max="8168" width="17.90625" style="481" customWidth="1"/>
    <col min="8169" max="8169" width="45" style="481" bestFit="1" customWidth="1"/>
    <col min="8170" max="8170" width="61.6328125" style="481" customWidth="1"/>
    <col min="8171" max="8171" width="20.453125" style="481" customWidth="1"/>
    <col min="8172" max="8172" width="22.90625" style="481" customWidth="1"/>
    <col min="8173" max="8173" width="25.08984375" style="481" customWidth="1"/>
    <col min="8174" max="8421" width="9.90625" style="481"/>
    <col min="8422" max="8422" width="8.453125" style="481" customWidth="1"/>
    <col min="8423" max="8423" width="14" style="481" customWidth="1"/>
    <col min="8424" max="8424" width="17.90625" style="481" customWidth="1"/>
    <col min="8425" max="8425" width="45" style="481" bestFit="1" customWidth="1"/>
    <col min="8426" max="8426" width="61.6328125" style="481" customWidth="1"/>
    <col min="8427" max="8427" width="20.453125" style="481" customWidth="1"/>
    <col min="8428" max="8428" width="22.90625" style="481" customWidth="1"/>
    <col min="8429" max="8429" width="25.08984375" style="481" customWidth="1"/>
    <col min="8430" max="8677" width="9.90625" style="481"/>
    <col min="8678" max="8678" width="8.453125" style="481" customWidth="1"/>
    <col min="8679" max="8679" width="14" style="481" customWidth="1"/>
    <col min="8680" max="8680" width="17.90625" style="481" customWidth="1"/>
    <col min="8681" max="8681" width="45" style="481" bestFit="1" customWidth="1"/>
    <col min="8682" max="8682" width="61.6328125" style="481" customWidth="1"/>
    <col min="8683" max="8683" width="20.453125" style="481" customWidth="1"/>
    <col min="8684" max="8684" width="22.90625" style="481" customWidth="1"/>
    <col min="8685" max="8685" width="25.08984375" style="481" customWidth="1"/>
    <col min="8686" max="8933" width="9.90625" style="481"/>
    <col min="8934" max="8934" width="8.453125" style="481" customWidth="1"/>
    <col min="8935" max="8935" width="14" style="481" customWidth="1"/>
    <col min="8936" max="8936" width="17.90625" style="481" customWidth="1"/>
    <col min="8937" max="8937" width="45" style="481" bestFit="1" customWidth="1"/>
    <col min="8938" max="8938" width="61.6328125" style="481" customWidth="1"/>
    <col min="8939" max="8939" width="20.453125" style="481" customWidth="1"/>
    <col min="8940" max="8940" width="22.90625" style="481" customWidth="1"/>
    <col min="8941" max="8941" width="25.08984375" style="481" customWidth="1"/>
    <col min="8942" max="9189" width="9.90625" style="481"/>
    <col min="9190" max="9190" width="8.453125" style="481" customWidth="1"/>
    <col min="9191" max="9191" width="14" style="481" customWidth="1"/>
    <col min="9192" max="9192" width="17.90625" style="481" customWidth="1"/>
    <col min="9193" max="9193" width="45" style="481" bestFit="1" customWidth="1"/>
    <col min="9194" max="9194" width="61.6328125" style="481" customWidth="1"/>
    <col min="9195" max="9195" width="20.453125" style="481" customWidth="1"/>
    <col min="9196" max="9196" width="22.90625" style="481" customWidth="1"/>
    <col min="9197" max="9197" width="25.08984375" style="481" customWidth="1"/>
    <col min="9198" max="9445" width="9.90625" style="481"/>
    <col min="9446" max="9446" width="8.453125" style="481" customWidth="1"/>
    <col min="9447" max="9447" width="14" style="481" customWidth="1"/>
    <col min="9448" max="9448" width="17.90625" style="481" customWidth="1"/>
    <col min="9449" max="9449" width="45" style="481" bestFit="1" customWidth="1"/>
    <col min="9450" max="9450" width="61.6328125" style="481" customWidth="1"/>
    <col min="9451" max="9451" width="20.453125" style="481" customWidth="1"/>
    <col min="9452" max="9452" width="22.90625" style="481" customWidth="1"/>
    <col min="9453" max="9453" width="25.08984375" style="481" customWidth="1"/>
    <col min="9454" max="9701" width="9.90625" style="481"/>
    <col min="9702" max="9702" width="8.453125" style="481" customWidth="1"/>
    <col min="9703" max="9703" width="14" style="481" customWidth="1"/>
    <col min="9704" max="9704" width="17.90625" style="481" customWidth="1"/>
    <col min="9705" max="9705" width="45" style="481" bestFit="1" customWidth="1"/>
    <col min="9706" max="9706" width="61.6328125" style="481" customWidth="1"/>
    <col min="9707" max="9707" width="20.453125" style="481" customWidth="1"/>
    <col min="9708" max="9708" width="22.90625" style="481" customWidth="1"/>
    <col min="9709" max="9709" width="25.08984375" style="481" customWidth="1"/>
    <col min="9710" max="9957" width="9.90625" style="481"/>
    <col min="9958" max="9958" width="8.453125" style="481" customWidth="1"/>
    <col min="9959" max="9959" width="14" style="481" customWidth="1"/>
    <col min="9960" max="9960" width="17.90625" style="481" customWidth="1"/>
    <col min="9961" max="9961" width="45" style="481" bestFit="1" customWidth="1"/>
    <col min="9962" max="9962" width="61.6328125" style="481" customWidth="1"/>
    <col min="9963" max="9963" width="20.453125" style="481" customWidth="1"/>
    <col min="9964" max="9964" width="22.90625" style="481" customWidth="1"/>
    <col min="9965" max="9965" width="25.08984375" style="481" customWidth="1"/>
    <col min="9966" max="10213" width="9.90625" style="481"/>
    <col min="10214" max="10214" width="8.453125" style="481" customWidth="1"/>
    <col min="10215" max="10215" width="14" style="481" customWidth="1"/>
    <col min="10216" max="10216" width="17.90625" style="481" customWidth="1"/>
    <col min="10217" max="10217" width="45" style="481" bestFit="1" customWidth="1"/>
    <col min="10218" max="10218" width="61.6328125" style="481" customWidth="1"/>
    <col min="10219" max="10219" width="20.453125" style="481" customWidth="1"/>
    <col min="10220" max="10220" width="22.90625" style="481" customWidth="1"/>
    <col min="10221" max="10221" width="25.08984375" style="481" customWidth="1"/>
    <col min="10222" max="10469" width="9.90625" style="481"/>
    <col min="10470" max="10470" width="8.453125" style="481" customWidth="1"/>
    <col min="10471" max="10471" width="14" style="481" customWidth="1"/>
    <col min="10472" max="10472" width="17.90625" style="481" customWidth="1"/>
    <col min="10473" max="10473" width="45" style="481" bestFit="1" customWidth="1"/>
    <col min="10474" max="10474" width="61.6328125" style="481" customWidth="1"/>
    <col min="10475" max="10475" width="20.453125" style="481" customWidth="1"/>
    <col min="10476" max="10476" width="22.90625" style="481" customWidth="1"/>
    <col min="10477" max="10477" width="25.08984375" style="481" customWidth="1"/>
    <col min="10478" max="10725" width="9.90625" style="481"/>
    <col min="10726" max="10726" width="8.453125" style="481" customWidth="1"/>
    <col min="10727" max="10727" width="14" style="481" customWidth="1"/>
    <col min="10728" max="10728" width="17.90625" style="481" customWidth="1"/>
    <col min="10729" max="10729" width="45" style="481" bestFit="1" customWidth="1"/>
    <col min="10730" max="10730" width="61.6328125" style="481" customWidth="1"/>
    <col min="10731" max="10731" width="20.453125" style="481" customWidth="1"/>
    <col min="10732" max="10732" width="22.90625" style="481" customWidth="1"/>
    <col min="10733" max="10733" width="25.08984375" style="481" customWidth="1"/>
    <col min="10734" max="10981" width="9.90625" style="481"/>
    <col min="10982" max="10982" width="8.453125" style="481" customWidth="1"/>
    <col min="10983" max="10983" width="14" style="481" customWidth="1"/>
    <col min="10984" max="10984" width="17.90625" style="481" customWidth="1"/>
    <col min="10985" max="10985" width="45" style="481" bestFit="1" customWidth="1"/>
    <col min="10986" max="10986" width="61.6328125" style="481" customWidth="1"/>
    <col min="10987" max="10987" width="20.453125" style="481" customWidth="1"/>
    <col min="10988" max="10988" width="22.90625" style="481" customWidth="1"/>
    <col min="10989" max="10989" width="25.08984375" style="481" customWidth="1"/>
    <col min="10990" max="11237" width="9.90625" style="481"/>
    <col min="11238" max="11238" width="8.453125" style="481" customWidth="1"/>
    <col min="11239" max="11239" width="14" style="481" customWidth="1"/>
    <col min="11240" max="11240" width="17.90625" style="481" customWidth="1"/>
    <col min="11241" max="11241" width="45" style="481" bestFit="1" customWidth="1"/>
    <col min="11242" max="11242" width="61.6328125" style="481" customWidth="1"/>
    <col min="11243" max="11243" width="20.453125" style="481" customWidth="1"/>
    <col min="11244" max="11244" width="22.90625" style="481" customWidth="1"/>
    <col min="11245" max="11245" width="25.08984375" style="481" customWidth="1"/>
    <col min="11246" max="11493" width="9.90625" style="481"/>
    <col min="11494" max="11494" width="8.453125" style="481" customWidth="1"/>
    <col min="11495" max="11495" width="14" style="481" customWidth="1"/>
    <col min="11496" max="11496" width="17.90625" style="481" customWidth="1"/>
    <col min="11497" max="11497" width="45" style="481" bestFit="1" customWidth="1"/>
    <col min="11498" max="11498" width="61.6328125" style="481" customWidth="1"/>
    <col min="11499" max="11499" width="20.453125" style="481" customWidth="1"/>
    <col min="11500" max="11500" width="22.90625" style="481" customWidth="1"/>
    <col min="11501" max="11501" width="25.08984375" style="481" customWidth="1"/>
    <col min="11502" max="11749" width="9.90625" style="481"/>
    <col min="11750" max="11750" width="8.453125" style="481" customWidth="1"/>
    <col min="11751" max="11751" width="14" style="481" customWidth="1"/>
    <col min="11752" max="11752" width="17.90625" style="481" customWidth="1"/>
    <col min="11753" max="11753" width="45" style="481" bestFit="1" customWidth="1"/>
    <col min="11754" max="11754" width="61.6328125" style="481" customWidth="1"/>
    <col min="11755" max="11755" width="20.453125" style="481" customWidth="1"/>
    <col min="11756" max="11756" width="22.90625" style="481" customWidth="1"/>
    <col min="11757" max="11757" width="25.08984375" style="481" customWidth="1"/>
    <col min="11758" max="12005" width="9.90625" style="481"/>
    <col min="12006" max="12006" width="8.453125" style="481" customWidth="1"/>
    <col min="12007" max="12007" width="14" style="481" customWidth="1"/>
    <col min="12008" max="12008" width="17.90625" style="481" customWidth="1"/>
    <col min="12009" max="12009" width="45" style="481" bestFit="1" customWidth="1"/>
    <col min="12010" max="12010" width="61.6328125" style="481" customWidth="1"/>
    <col min="12011" max="12011" width="20.453125" style="481" customWidth="1"/>
    <col min="12012" max="12012" width="22.90625" style="481" customWidth="1"/>
    <col min="12013" max="12013" width="25.08984375" style="481" customWidth="1"/>
    <col min="12014" max="12261" width="9.90625" style="481"/>
    <col min="12262" max="12262" width="8.453125" style="481" customWidth="1"/>
    <col min="12263" max="12263" width="14" style="481" customWidth="1"/>
    <col min="12264" max="12264" width="17.90625" style="481" customWidth="1"/>
    <col min="12265" max="12265" width="45" style="481" bestFit="1" customWidth="1"/>
    <col min="12266" max="12266" width="61.6328125" style="481" customWidth="1"/>
    <col min="12267" max="12267" width="20.453125" style="481" customWidth="1"/>
    <col min="12268" max="12268" width="22.90625" style="481" customWidth="1"/>
    <col min="12269" max="12269" width="25.08984375" style="481" customWidth="1"/>
    <col min="12270" max="12517" width="9.90625" style="481"/>
    <col min="12518" max="12518" width="8.453125" style="481" customWidth="1"/>
    <col min="12519" max="12519" width="14" style="481" customWidth="1"/>
    <col min="12520" max="12520" width="17.90625" style="481" customWidth="1"/>
    <col min="12521" max="12521" width="45" style="481" bestFit="1" customWidth="1"/>
    <col min="12522" max="12522" width="61.6328125" style="481" customWidth="1"/>
    <col min="12523" max="12523" width="20.453125" style="481" customWidth="1"/>
    <col min="12524" max="12524" width="22.90625" style="481" customWidth="1"/>
    <col min="12525" max="12525" width="25.08984375" style="481" customWidth="1"/>
    <col min="12526" max="12773" width="9.90625" style="481"/>
    <col min="12774" max="12774" width="8.453125" style="481" customWidth="1"/>
    <col min="12775" max="12775" width="14" style="481" customWidth="1"/>
    <col min="12776" max="12776" width="17.90625" style="481" customWidth="1"/>
    <col min="12777" max="12777" width="45" style="481" bestFit="1" customWidth="1"/>
    <col min="12778" max="12778" width="61.6328125" style="481" customWidth="1"/>
    <col min="12779" max="12779" width="20.453125" style="481" customWidth="1"/>
    <col min="12780" max="12780" width="22.90625" style="481" customWidth="1"/>
    <col min="12781" max="12781" width="25.08984375" style="481" customWidth="1"/>
    <col min="12782" max="13029" width="9.90625" style="481"/>
    <col min="13030" max="13030" width="8.453125" style="481" customWidth="1"/>
    <col min="13031" max="13031" width="14" style="481" customWidth="1"/>
    <col min="13032" max="13032" width="17.90625" style="481" customWidth="1"/>
    <col min="13033" max="13033" width="45" style="481" bestFit="1" customWidth="1"/>
    <col min="13034" max="13034" width="61.6328125" style="481" customWidth="1"/>
    <col min="13035" max="13035" width="20.453125" style="481" customWidth="1"/>
    <col min="13036" max="13036" width="22.90625" style="481" customWidth="1"/>
    <col min="13037" max="13037" width="25.08984375" style="481" customWidth="1"/>
    <col min="13038" max="13285" width="9.90625" style="481"/>
    <col min="13286" max="13286" width="8.453125" style="481" customWidth="1"/>
    <col min="13287" max="13287" width="14" style="481" customWidth="1"/>
    <col min="13288" max="13288" width="17.90625" style="481" customWidth="1"/>
    <col min="13289" max="13289" width="45" style="481" bestFit="1" customWidth="1"/>
    <col min="13290" max="13290" width="61.6328125" style="481" customWidth="1"/>
    <col min="13291" max="13291" width="20.453125" style="481" customWidth="1"/>
    <col min="13292" max="13292" width="22.90625" style="481" customWidth="1"/>
    <col min="13293" max="13293" width="25.08984375" style="481" customWidth="1"/>
    <col min="13294" max="13541" width="9.90625" style="481"/>
    <col min="13542" max="13542" width="8.453125" style="481" customWidth="1"/>
    <col min="13543" max="13543" width="14" style="481" customWidth="1"/>
    <col min="13544" max="13544" width="17.90625" style="481" customWidth="1"/>
    <col min="13545" max="13545" width="45" style="481" bestFit="1" customWidth="1"/>
    <col min="13546" max="13546" width="61.6328125" style="481" customWidth="1"/>
    <col min="13547" max="13547" width="20.453125" style="481" customWidth="1"/>
    <col min="13548" max="13548" width="22.90625" style="481" customWidth="1"/>
    <col min="13549" max="13549" width="25.08984375" style="481" customWidth="1"/>
    <col min="13550" max="13797" width="9.90625" style="481"/>
    <col min="13798" max="13798" width="8.453125" style="481" customWidth="1"/>
    <col min="13799" max="13799" width="14" style="481" customWidth="1"/>
    <col min="13800" max="13800" width="17.90625" style="481" customWidth="1"/>
    <col min="13801" max="13801" width="45" style="481" bestFit="1" customWidth="1"/>
    <col min="13802" max="13802" width="61.6328125" style="481" customWidth="1"/>
    <col min="13803" max="13803" width="20.453125" style="481" customWidth="1"/>
    <col min="13804" max="13804" width="22.90625" style="481" customWidth="1"/>
    <col min="13805" max="13805" width="25.08984375" style="481" customWidth="1"/>
    <col min="13806" max="14053" width="9.90625" style="481"/>
    <col min="14054" max="14054" width="8.453125" style="481" customWidth="1"/>
    <col min="14055" max="14055" width="14" style="481" customWidth="1"/>
    <col min="14056" max="14056" width="17.90625" style="481" customWidth="1"/>
    <col min="14057" max="14057" width="45" style="481" bestFit="1" customWidth="1"/>
    <col min="14058" max="14058" width="61.6328125" style="481" customWidth="1"/>
    <col min="14059" max="14059" width="20.453125" style="481" customWidth="1"/>
    <col min="14060" max="14060" width="22.90625" style="481" customWidth="1"/>
    <col min="14061" max="14061" width="25.08984375" style="481" customWidth="1"/>
    <col min="14062" max="14309" width="9.90625" style="481"/>
    <col min="14310" max="14310" width="8.453125" style="481" customWidth="1"/>
    <col min="14311" max="14311" width="14" style="481" customWidth="1"/>
    <col min="14312" max="14312" width="17.90625" style="481" customWidth="1"/>
    <col min="14313" max="14313" width="45" style="481" bestFit="1" customWidth="1"/>
    <col min="14314" max="14314" width="61.6328125" style="481" customWidth="1"/>
    <col min="14315" max="14315" width="20.453125" style="481" customWidth="1"/>
    <col min="14316" max="14316" width="22.90625" style="481" customWidth="1"/>
    <col min="14317" max="14317" width="25.08984375" style="481" customWidth="1"/>
    <col min="14318" max="14565" width="9.90625" style="481"/>
    <col min="14566" max="14566" width="8.453125" style="481" customWidth="1"/>
    <col min="14567" max="14567" width="14" style="481" customWidth="1"/>
    <col min="14568" max="14568" width="17.90625" style="481" customWidth="1"/>
    <col min="14569" max="14569" width="45" style="481" bestFit="1" customWidth="1"/>
    <col min="14570" max="14570" width="61.6328125" style="481" customWidth="1"/>
    <col min="14571" max="14571" width="20.453125" style="481" customWidth="1"/>
    <col min="14572" max="14572" width="22.90625" style="481" customWidth="1"/>
    <col min="14573" max="14573" width="25.08984375" style="481" customWidth="1"/>
    <col min="14574" max="14821" width="9.90625" style="481"/>
    <col min="14822" max="14822" width="8.453125" style="481" customWidth="1"/>
    <col min="14823" max="14823" width="14" style="481" customWidth="1"/>
    <col min="14824" max="14824" width="17.90625" style="481" customWidth="1"/>
    <col min="14825" max="14825" width="45" style="481" bestFit="1" customWidth="1"/>
    <col min="14826" max="14826" width="61.6328125" style="481" customWidth="1"/>
    <col min="14827" max="14827" width="20.453125" style="481" customWidth="1"/>
    <col min="14828" max="14828" width="22.90625" style="481" customWidth="1"/>
    <col min="14829" max="14829" width="25.08984375" style="481" customWidth="1"/>
    <col min="14830" max="15077" width="9.90625" style="481"/>
    <col min="15078" max="15078" width="8.453125" style="481" customWidth="1"/>
    <col min="15079" max="15079" width="14" style="481" customWidth="1"/>
    <col min="15080" max="15080" width="17.90625" style="481" customWidth="1"/>
    <col min="15081" max="15081" width="45" style="481" bestFit="1" customWidth="1"/>
    <col min="15082" max="15082" width="61.6328125" style="481" customWidth="1"/>
    <col min="15083" max="15083" width="20.453125" style="481" customWidth="1"/>
    <col min="15084" max="15084" width="22.90625" style="481" customWidth="1"/>
    <col min="15085" max="15085" width="25.08984375" style="481" customWidth="1"/>
    <col min="15086" max="15333" width="9.90625" style="481"/>
    <col min="15334" max="15334" width="8.453125" style="481" customWidth="1"/>
    <col min="15335" max="15335" width="14" style="481" customWidth="1"/>
    <col min="15336" max="15336" width="17.90625" style="481" customWidth="1"/>
    <col min="15337" max="15337" width="45" style="481" bestFit="1" customWidth="1"/>
    <col min="15338" max="15338" width="61.6328125" style="481" customWidth="1"/>
    <col min="15339" max="15339" width="20.453125" style="481" customWidth="1"/>
    <col min="15340" max="15340" width="22.90625" style="481" customWidth="1"/>
    <col min="15341" max="15341" width="25.08984375" style="481" customWidth="1"/>
    <col min="15342" max="15589" width="9.90625" style="481"/>
    <col min="15590" max="15590" width="8.453125" style="481" customWidth="1"/>
    <col min="15591" max="15591" width="14" style="481" customWidth="1"/>
    <col min="15592" max="15592" width="17.90625" style="481" customWidth="1"/>
    <col min="15593" max="15593" width="45" style="481" bestFit="1" customWidth="1"/>
    <col min="15594" max="15594" width="61.6328125" style="481" customWidth="1"/>
    <col min="15595" max="15595" width="20.453125" style="481" customWidth="1"/>
    <col min="15596" max="15596" width="22.90625" style="481" customWidth="1"/>
    <col min="15597" max="15597" width="25.08984375" style="481" customWidth="1"/>
    <col min="15598" max="15845" width="9.90625" style="481"/>
    <col min="15846" max="15846" width="8.453125" style="481" customWidth="1"/>
    <col min="15847" max="15847" width="14" style="481" customWidth="1"/>
    <col min="15848" max="15848" width="17.90625" style="481" customWidth="1"/>
    <col min="15849" max="15849" width="45" style="481" bestFit="1" customWidth="1"/>
    <col min="15850" max="15850" width="61.6328125" style="481" customWidth="1"/>
    <col min="15851" max="15851" width="20.453125" style="481" customWidth="1"/>
    <col min="15852" max="15852" width="22.90625" style="481" customWidth="1"/>
    <col min="15853" max="15853" width="25.08984375" style="481" customWidth="1"/>
    <col min="15854" max="16101" width="9.90625" style="481"/>
    <col min="16102" max="16102" width="8.453125" style="481" customWidth="1"/>
    <col min="16103" max="16103" width="14" style="481" customWidth="1"/>
    <col min="16104" max="16104" width="17.90625" style="481" customWidth="1"/>
    <col min="16105" max="16105" width="45" style="481" bestFit="1" customWidth="1"/>
    <col min="16106" max="16106" width="61.6328125" style="481" customWidth="1"/>
    <col min="16107" max="16107" width="20.453125" style="481" customWidth="1"/>
    <col min="16108" max="16108" width="22.90625" style="481" customWidth="1"/>
    <col min="16109" max="16109" width="25.08984375" style="481" customWidth="1"/>
    <col min="16110" max="16384" width="9.90625" style="481"/>
  </cols>
  <sheetData>
    <row r="1" spans="1:10" s="507" customFormat="1" ht="40.25" customHeight="1">
      <c r="A1" s="505" t="s">
        <v>292</v>
      </c>
      <c r="B1" s="506"/>
      <c r="C1" s="492"/>
      <c r="D1" s="492"/>
      <c r="E1" s="492"/>
      <c r="F1" s="492"/>
      <c r="G1" s="492"/>
      <c r="H1" s="492"/>
      <c r="I1" s="492"/>
      <c r="J1" s="492"/>
    </row>
    <row r="2" spans="1:10" s="493" customFormat="1" ht="20" customHeight="1">
      <c r="A2" s="505"/>
      <c r="B2" s="504"/>
      <c r="C2" s="492"/>
      <c r="D2" s="492"/>
      <c r="E2" s="492"/>
      <c r="F2" s="492"/>
      <c r="G2" s="492"/>
      <c r="H2" s="492"/>
      <c r="I2" s="492"/>
      <c r="J2" s="492"/>
    </row>
    <row r="3" spans="1:10" s="493" customFormat="1" ht="39.65" customHeight="1">
      <c r="A3" s="492"/>
      <c r="B3" s="1320" t="s">
        <v>293</v>
      </c>
      <c r="C3" s="1320"/>
      <c r="D3" s="1320"/>
      <c r="E3" s="1320"/>
      <c r="F3" s="1320"/>
      <c r="G3" s="1320"/>
      <c r="H3" s="1320"/>
      <c r="I3" s="1320"/>
      <c r="J3" s="492"/>
    </row>
    <row r="4" spans="1:10" s="493" customFormat="1" ht="25.25" customHeight="1">
      <c r="A4" s="492"/>
      <c r="B4" s="1322" t="s">
        <v>294</v>
      </c>
      <c r="C4" s="1323"/>
      <c r="D4" s="1323"/>
      <c r="E4" s="1323"/>
      <c r="F4" s="1323"/>
      <c r="G4" s="1323"/>
      <c r="H4" s="1323"/>
      <c r="I4" s="1324"/>
      <c r="J4" s="492"/>
    </row>
    <row r="5" spans="1:10" s="493" customFormat="1" ht="25.25" customHeight="1">
      <c r="A5" s="492"/>
      <c r="B5" s="494" t="s">
        <v>295</v>
      </c>
      <c r="C5" s="1322" t="s">
        <v>2215</v>
      </c>
      <c r="D5" s="1323"/>
      <c r="E5" s="1323"/>
      <c r="F5" s="1323"/>
      <c r="G5" s="1323"/>
      <c r="H5" s="1323"/>
      <c r="I5" s="1324"/>
      <c r="J5" s="492"/>
    </row>
    <row r="6" spans="1:10" s="493" customFormat="1" ht="25.25" customHeight="1">
      <c r="A6" s="492"/>
      <c r="B6" s="494" t="s">
        <v>296</v>
      </c>
      <c r="C6" s="1322" t="s">
        <v>2216</v>
      </c>
      <c r="D6" s="1323"/>
      <c r="E6" s="1323"/>
      <c r="F6" s="1323"/>
      <c r="G6" s="1323"/>
      <c r="H6" s="1323"/>
      <c r="I6" s="1324"/>
      <c r="J6" s="492"/>
    </row>
    <row r="7" spans="1:10" s="493" customFormat="1" ht="25.25" customHeight="1">
      <c r="A7" s="492"/>
      <c r="B7" s="494" t="s">
        <v>297</v>
      </c>
      <c r="C7" s="1322" t="s">
        <v>2217</v>
      </c>
      <c r="D7" s="1323"/>
      <c r="E7" s="1323"/>
      <c r="F7" s="1323"/>
      <c r="G7" s="1323"/>
      <c r="H7" s="1323"/>
      <c r="I7" s="1324"/>
      <c r="J7" s="492"/>
    </row>
    <row r="8" spans="1:10" s="493" customFormat="1" ht="25.25"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25" customHeight="1">
      <c r="A10" s="492"/>
      <c r="B10" s="1322" t="s">
        <v>299</v>
      </c>
      <c r="C10" s="1323"/>
      <c r="D10" s="1323"/>
      <c r="E10" s="1323"/>
      <c r="F10" s="1323"/>
      <c r="G10" s="1323"/>
      <c r="H10" s="1323"/>
      <c r="I10" s="1324"/>
      <c r="J10" s="492"/>
    </row>
    <row r="11" spans="1:10" s="493" customFormat="1" ht="56.4" customHeight="1">
      <c r="A11" s="492"/>
      <c r="B11" s="1321" t="s">
        <v>295</v>
      </c>
      <c r="C11" s="1327" t="s">
        <v>2218</v>
      </c>
      <c r="D11" s="1328"/>
      <c r="E11" s="1328"/>
      <c r="F11" s="1328"/>
      <c r="G11" s="1328"/>
      <c r="H11" s="1328"/>
      <c r="I11" s="1329"/>
      <c r="J11" s="492"/>
    </row>
    <row r="12" spans="1:10" s="493" customFormat="1" ht="54.65" customHeight="1">
      <c r="A12" s="492"/>
      <c r="B12" s="1321"/>
      <c r="C12" s="1325" t="s">
        <v>300</v>
      </c>
      <c r="D12" s="494" t="s">
        <v>48</v>
      </c>
      <c r="E12" s="1327" t="s">
        <v>2219</v>
      </c>
      <c r="F12" s="1328"/>
      <c r="G12" s="1328"/>
      <c r="H12" s="1328"/>
      <c r="I12" s="1329"/>
    </row>
    <row r="13" spans="1:10" s="493" customFormat="1" ht="32.4" customHeight="1">
      <c r="A13" s="492"/>
      <c r="B13" s="1321"/>
      <c r="C13" s="1326"/>
      <c r="D13" s="494" t="s">
        <v>51</v>
      </c>
      <c r="E13" s="1327" t="s">
        <v>301</v>
      </c>
      <c r="F13" s="1328"/>
      <c r="G13" s="1328"/>
      <c r="H13" s="1328"/>
      <c r="I13" s="1329"/>
    </row>
    <row r="14" spans="1:10" s="493" customFormat="1" ht="25.25" customHeight="1">
      <c r="A14" s="492"/>
      <c r="B14" s="494" t="s">
        <v>296</v>
      </c>
      <c r="C14" s="1322" t="s">
        <v>2220</v>
      </c>
      <c r="D14" s="1323"/>
      <c r="E14" s="1323"/>
      <c r="F14" s="1323"/>
      <c r="G14" s="1323"/>
      <c r="H14" s="1323"/>
      <c r="I14" s="1324"/>
      <c r="J14" s="492"/>
    </row>
    <row r="15" spans="1:10" s="493" customFormat="1" ht="25.25"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5" customHeight="1">
      <c r="A17" s="492"/>
      <c r="B17" s="499" t="s">
        <v>295</v>
      </c>
      <c r="C17" s="1327" t="s">
        <v>2221</v>
      </c>
      <c r="D17" s="1328"/>
      <c r="E17" s="1328"/>
      <c r="F17" s="1328"/>
      <c r="G17" s="1328"/>
      <c r="H17" s="1328"/>
      <c r="I17" s="1329"/>
      <c r="J17" s="500"/>
    </row>
    <row r="18" spans="1:10" s="493" customFormat="1" ht="50" customHeight="1">
      <c r="A18" s="492"/>
      <c r="B18" s="501"/>
      <c r="C18" s="1325" t="s">
        <v>303</v>
      </c>
      <c r="D18" s="494" t="s">
        <v>48</v>
      </c>
      <c r="E18" s="1327" t="s">
        <v>304</v>
      </c>
      <c r="F18" s="1328"/>
      <c r="G18" s="1328"/>
      <c r="H18" s="1328"/>
      <c r="I18" s="1329"/>
    </row>
    <row r="19" spans="1:10" s="493" customFormat="1" ht="76.25" customHeight="1">
      <c r="A19" s="492"/>
      <c r="B19" s="501"/>
      <c r="C19" s="1335"/>
      <c r="D19" s="494" t="s">
        <v>51</v>
      </c>
      <c r="E19" s="1327" t="s">
        <v>305</v>
      </c>
      <c r="F19" s="1328"/>
      <c r="G19" s="1328"/>
      <c r="H19" s="1328"/>
      <c r="I19" s="1329"/>
    </row>
    <row r="20" spans="1:10" s="493" customFormat="1" ht="78.650000000000006" customHeight="1">
      <c r="A20" s="492"/>
      <c r="B20" s="502"/>
      <c r="C20" s="1326"/>
      <c r="D20" s="494" t="s">
        <v>54</v>
      </c>
      <c r="E20" s="1327" t="s">
        <v>306</v>
      </c>
      <c r="F20" s="1328"/>
      <c r="G20" s="1328"/>
      <c r="H20" s="1328"/>
      <c r="I20" s="1329"/>
    </row>
    <row r="21" spans="1:10" s="493" customFormat="1" ht="25.25"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25" customHeight="1">
      <c r="A23" s="476" t="s">
        <v>307</v>
      </c>
      <c r="B23" s="477"/>
      <c r="C23" s="477"/>
      <c r="D23" s="477"/>
      <c r="E23" s="477"/>
      <c r="F23" s="477"/>
      <c r="G23" s="477"/>
      <c r="H23" s="477"/>
      <c r="I23" s="477"/>
      <c r="J23" s="478"/>
    </row>
    <row r="24" spans="1:10" ht="20" customHeight="1">
      <c r="A24" s="479"/>
      <c r="B24" s="480"/>
      <c r="C24" s="480"/>
      <c r="D24" s="480"/>
      <c r="E24" s="480"/>
      <c r="F24" s="480"/>
      <c r="G24" s="480"/>
      <c r="H24" s="480"/>
      <c r="I24" s="480"/>
    </row>
    <row r="25" spans="1:10" ht="40.25"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25" customHeight="1">
      <c r="A27" s="485" t="s">
        <v>317</v>
      </c>
      <c r="B27" s="486" t="s">
        <v>318</v>
      </c>
      <c r="C27" s="487" t="s">
        <v>319</v>
      </c>
      <c r="D27" s="1336" t="s">
        <v>320</v>
      </c>
      <c r="E27" s="1337"/>
      <c r="F27" s="487" t="s">
        <v>321</v>
      </c>
      <c r="G27" s="487" t="s">
        <v>322</v>
      </c>
      <c r="H27" s="487" t="s">
        <v>323</v>
      </c>
      <c r="I27" s="487" t="s">
        <v>324</v>
      </c>
    </row>
    <row r="28" spans="1:10" ht="146"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3.5">
      <c r="A32" s="1330" t="s">
        <v>353</v>
      </c>
      <c r="B32" s="1330"/>
      <c r="C32" s="1330"/>
      <c r="D32" s="1330"/>
      <c r="E32" s="1330"/>
      <c r="F32" s="1330"/>
      <c r="G32" s="1330"/>
      <c r="H32" s="1330"/>
      <c r="I32" s="1330"/>
    </row>
    <row r="33" spans="1:9" ht="23.5">
      <c r="A33" s="488"/>
      <c r="B33" s="488"/>
      <c r="C33" s="488"/>
      <c r="D33" s="488"/>
      <c r="E33" s="488"/>
      <c r="F33" s="488"/>
      <c r="G33" s="488"/>
      <c r="H33" s="488"/>
      <c r="I33" s="488"/>
    </row>
    <row r="34" spans="1:9" ht="23.5">
      <c r="A34" s="489" t="s">
        <v>354</v>
      </c>
      <c r="B34" s="489"/>
      <c r="C34" s="489"/>
      <c r="D34" s="489"/>
      <c r="E34" s="489"/>
      <c r="F34" s="489"/>
      <c r="G34" s="489"/>
      <c r="H34" s="489"/>
      <c r="I34" s="489"/>
    </row>
    <row r="35" spans="1:9" ht="23.5">
      <c r="A35" s="1331" t="s">
        <v>355</v>
      </c>
      <c r="B35" s="1332"/>
      <c r="C35" s="1332"/>
      <c r="D35" s="1332"/>
      <c r="E35" s="1332"/>
      <c r="F35" s="1332"/>
      <c r="G35" s="1332"/>
      <c r="H35" s="1332"/>
      <c r="I35" s="1333"/>
    </row>
    <row r="36" spans="1:9" ht="28">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586" hidden="1" customWidth="1"/>
    <col min="11" max="11" width="10" style="586" hidden="1" customWidth="1"/>
    <col min="12" max="12" width="9.453125" style="586" hidden="1" customWidth="1"/>
    <col min="13" max="13" width="11.36328125" style="563" hidden="1" customWidth="1"/>
    <col min="14" max="14" width="19.453125" style="563" hidden="1" customWidth="1"/>
    <col min="15" max="17" width="0" style="563" hidden="1" customWidth="1"/>
    <col min="18" max="18" width="33.36328125" style="585" hidden="1" customWidth="1"/>
    <col min="19" max="19" width="10.453125" style="585" customWidth="1"/>
    <col min="20" max="20" width="7" style="8" customWidth="1"/>
    <col min="21" max="21" width="46.81640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356</v>
      </c>
      <c r="D1" s="2"/>
      <c r="E1" s="2" t="s">
        <v>357</v>
      </c>
      <c r="G1" s="2" t="s">
        <v>358</v>
      </c>
      <c r="H1" s="1"/>
      <c r="J1" s="585"/>
      <c r="K1" s="585"/>
      <c r="T1" s="1"/>
      <c r="U1" s="1" t="s">
        <v>2281</v>
      </c>
      <c r="V1" s="1"/>
      <c r="W1" s="2" t="s">
        <v>2282</v>
      </c>
      <c r="X1" s="1"/>
      <c r="Y1" s="2" t="s">
        <v>2283</v>
      </c>
      <c r="AA1" s="1" t="s">
        <v>359</v>
      </c>
    </row>
    <row r="2" spans="1:27" ht="13.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3.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4"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4"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3.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4"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3.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3.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3.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3.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3.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3.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3.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3.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3.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3.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3.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3.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3.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3.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3.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3.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3.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3.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3.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3.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3.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3.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3.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3.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3.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3.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3.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3.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3.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4"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3.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3.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3.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3.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3.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3.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3.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3.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3.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582" customWidth="1"/>
    <col min="37" max="37" width="28" style="582"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1"/>
      <c r="AK2" s="624"/>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5"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1"/>
      <c r="AK3" s="624"/>
      <c r="AM3" s="134"/>
      <c r="AO3" s="5" t="s">
        <v>222</v>
      </c>
      <c r="AQ3" s="1343"/>
      <c r="AR3" s="1344"/>
      <c r="AS3" s="1344"/>
      <c r="AT3" s="1344"/>
      <c r="AU3" s="1344"/>
      <c r="AV3" s="1344"/>
      <c r="AW3" s="1344"/>
      <c r="AX3" s="1344"/>
      <c r="AY3" s="1344"/>
      <c r="AZ3" s="1376"/>
      <c r="BB3" s="1379"/>
      <c r="BC3" s="1376"/>
      <c r="BE3" s="1341"/>
    </row>
    <row r="4" spans="1:57" ht="24.5"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1"/>
      <c r="AK4" s="624"/>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263dbbe5-076b-4606-a03b-9598f5f2f35a"/>
    <ds:schemaRef ds:uri="http://purl.org/dc/terms/"/>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3b7b391f-316a-4bc7-a585-b2bcaf106fa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2025-03-26T18:41:17Z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